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mc:AlternateContent xmlns:mc="http://schemas.openxmlformats.org/markup-compatibility/2006">
    <mc:Choice Requires="x15">
      <x15ac:absPath xmlns:x15ac="http://schemas.microsoft.com/office/spreadsheetml/2010/11/ac" url="https://ubin-my.sharepoint.com/personal/kaori_tsunekawa_uctec_com/Documents/001_beyond2020/認証事業一覧★変更箇所（月次報告）/掲載用年度別一覧_認証日順20211201/"/>
    </mc:Choice>
  </mc:AlternateContent>
  <xr:revisionPtr revIDLastSave="18" documentId="8_{168208ED-3DED-47C7-A719-D24CB7C7B94C}" xr6:coauthVersionLast="47" xr6:coauthVersionMax="47" xr10:uidLastSave="{EAF1D69A-82A7-4983-BBB1-19F2B87F3469}"/>
  <bookViews>
    <workbookView xWindow="-110" yWindow="-110" windowWidth="19420" windowHeight="10420" tabRatio="749" xr2:uid="{00000000-000D-0000-FFFF-FFFF00000000}"/>
  </bookViews>
  <sheets>
    <sheet name="認証案件_2021年度" sheetId="12" r:id="rId1"/>
    <sheet name="○申請団体・認証分野別" sheetId="4" r:id="rId2"/>
    <sheet name="○日本地図 _A4" sheetId="6" r:id="rId3"/>
    <sheet name="○都道府県別" sheetId="13" r:id="rId4"/>
    <sheet name="○認証組織別" sheetId="8" r:id="rId5"/>
    <sheet name="○日本地図" sheetId="5" r:id="rId6"/>
    <sheet name="★5色★" sheetId="14" r:id="rId7"/>
    <sheet name="Sheet1" sheetId="15" r:id="rId8"/>
    <sheet name="Sheet2" sheetId="16" r:id="rId9"/>
  </sheets>
  <definedNames>
    <definedName name="_xlnm._FilterDatabase" localSheetId="0" hidden="1">認証案件_2021年度!$A$3:$G$99</definedName>
    <definedName name="_xlnm.Print_Area" localSheetId="1">○申請団体・認証分野別!$A$1:$F$12</definedName>
    <definedName name="_xlnm.Print_Area" localSheetId="3">○都道府県別!$A$1:$H$55</definedName>
    <definedName name="_xlnm.Print_Area" localSheetId="5">○日本地図!$A$1:$AK$56</definedName>
    <definedName name="_xlnm.Print_Area" localSheetId="4">○認証組織別!$A$1:$G$79</definedName>
    <definedName name="_xlnm.Print_Area" localSheetId="0">認証案件_2021年度!$A$1:$G$99</definedName>
    <definedName name="_xlnm.Print_Titles" localSheetId="0">認証案件_2021年度!$3:$3</definedName>
    <definedName name="Z_8D5EE98F_0EC7_489E_9382_FB475CA19015_.wvu.Cols" localSheetId="0" hidden="1">認証案件_2021年度!#REF!</definedName>
    <definedName name="Z_8D5EE98F_0EC7_489E_9382_FB475CA19015_.wvu.FilterData" localSheetId="0" hidden="1">認証案件_2021年度!$A$3:$G$3</definedName>
    <definedName name="Z_8D5EE98F_0EC7_489E_9382_FB475CA19015_.wvu.PrintArea" localSheetId="3" hidden="1">○都道府県別!$A$2:$H$55</definedName>
    <definedName name="Z_8D5EE98F_0EC7_489E_9382_FB475CA19015_.wvu.PrintArea" localSheetId="0" hidden="1">認証案件_2021年度!$A$1:$G$3</definedName>
    <definedName name="Z_8D5EE98F_0EC7_489E_9382_FB475CA19015_.wvu.PrintTitles" localSheetId="0" hidden="1">認証案件_2021年度!$3:$3</definedName>
  </definedNames>
  <calcPr calcId="191029"/>
  <customWorkbookViews>
    <customWorkbookView name="  - 個人用ビュー" guid="{8D5EE98F-0EC7-489E-9382-FB475CA19015}" mergeInterval="0" personalView="1" maximized="1" xWindow="-8" yWindow="-8" windowWidth="1382" windowHeight="744" tabRatio="749" activeSheetId="1"/>
  </customWorkbookViews>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1" i="4" l="1"/>
  <c r="Q10" i="4"/>
  <c r="Q9" i="4"/>
  <c r="Q8" i="4"/>
  <c r="Q7" i="4"/>
  <c r="Q6" i="4"/>
  <c r="Q5" i="4"/>
  <c r="Q4" i="4"/>
  <c r="Q3" i="4"/>
  <c r="Q2" i="4"/>
  <c r="F2" i="4" s="1"/>
  <c r="C2" i="4"/>
  <c r="L6" i="4"/>
  <c r="B6" i="4" s="1"/>
  <c r="L5" i="4"/>
  <c r="B5" i="4" s="1"/>
  <c r="L4" i="4"/>
  <c r="B4" i="4" s="1"/>
  <c r="L3" i="4"/>
  <c r="B3" i="4" s="1"/>
  <c r="L2" i="4"/>
  <c r="B2" i="4" s="1"/>
  <c r="S78" i="8"/>
  <c r="E78" i="8" s="1"/>
  <c r="S77" i="8"/>
  <c r="S76" i="8"/>
  <c r="S75" i="8"/>
  <c r="S74" i="8"/>
  <c r="S73" i="8"/>
  <c r="S72" i="8"/>
  <c r="S71" i="8"/>
  <c r="S70" i="8"/>
  <c r="S69" i="8"/>
  <c r="S68" i="8"/>
  <c r="S67" i="8"/>
  <c r="S66" i="8"/>
  <c r="S65" i="8"/>
  <c r="S64" i="8"/>
  <c r="S63" i="8"/>
  <c r="S62" i="8"/>
  <c r="S61" i="8"/>
  <c r="S60" i="8"/>
  <c r="S59" i="8"/>
  <c r="S58" i="8"/>
  <c r="S57" i="8"/>
  <c r="S56" i="8"/>
  <c r="S55" i="8"/>
  <c r="S54" i="8"/>
  <c r="S53" i="8"/>
  <c r="S52" i="8"/>
  <c r="S51" i="8"/>
  <c r="S50" i="8"/>
  <c r="S49" i="8"/>
  <c r="S48" i="8"/>
  <c r="S47" i="8"/>
  <c r="S46" i="8"/>
  <c r="S45" i="8"/>
  <c r="S44" i="8"/>
  <c r="S43" i="8"/>
  <c r="S42" i="8"/>
  <c r="S41" i="8"/>
  <c r="S40" i="8"/>
  <c r="S39" i="8"/>
  <c r="S38" i="8"/>
  <c r="S37" i="8"/>
  <c r="S36" i="8"/>
  <c r="S35" i="8"/>
  <c r="S34" i="8"/>
  <c r="S33" i="8"/>
  <c r="S32" i="8"/>
  <c r="S31" i="8"/>
  <c r="S30" i="8"/>
  <c r="S29" i="8"/>
  <c r="S28" i="8"/>
  <c r="S27" i="8"/>
  <c r="S26" i="8"/>
  <c r="S25" i="8"/>
  <c r="S24" i="8"/>
  <c r="E24" i="8" s="1"/>
  <c r="S23" i="8"/>
  <c r="S22" i="8"/>
  <c r="S21" i="8"/>
  <c r="S20" i="8"/>
  <c r="S19" i="8"/>
  <c r="S18" i="8"/>
  <c r="S17" i="8"/>
  <c r="S16" i="8"/>
  <c r="S15" i="8"/>
  <c r="S14" i="8"/>
  <c r="S13" i="8"/>
  <c r="S12" i="8"/>
  <c r="S11" i="8"/>
  <c r="S10" i="8"/>
  <c r="S9" i="8"/>
  <c r="S8" i="8"/>
  <c r="S7" i="8"/>
  <c r="S6" i="8"/>
  <c r="S5" i="8"/>
  <c r="S4" i="8"/>
  <c r="E4" i="8" s="1"/>
  <c r="L4" i="8" s="1"/>
  <c r="P52" i="13"/>
  <c r="P53" i="13"/>
  <c r="D53" i="13" s="1"/>
  <c r="P51" i="13"/>
  <c r="P4" i="13"/>
  <c r="P5" i="13"/>
  <c r="P6" i="13"/>
  <c r="P7" i="13"/>
  <c r="P8" i="13"/>
  <c r="P9" i="13"/>
  <c r="P10" i="13"/>
  <c r="P11" i="13"/>
  <c r="P12" i="13"/>
  <c r="D12" i="13" s="1"/>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3" i="13"/>
  <c r="D3" i="13" s="1"/>
  <c r="B7" i="4" l="1"/>
  <c r="H17" i="15" l="1"/>
  <c r="H16" i="15"/>
  <c r="D1" i="15"/>
  <c r="F14" i="14"/>
  <c r="E14" i="5"/>
  <c r="L78" i="8"/>
  <c r="E77" i="8"/>
  <c r="L77" i="8" s="1"/>
  <c r="E76" i="8"/>
  <c r="L76" i="8" s="1"/>
  <c r="E75" i="8"/>
  <c r="E74" i="8"/>
  <c r="E73" i="8"/>
  <c r="L73" i="8" s="1"/>
  <c r="E72" i="8"/>
  <c r="L72" i="8" s="1"/>
  <c r="E71" i="8"/>
  <c r="L71" i="8" s="1"/>
  <c r="E70" i="8"/>
  <c r="E69" i="8"/>
  <c r="E68" i="8"/>
  <c r="E67" i="8"/>
  <c r="L67" i="8" s="1"/>
  <c r="E66" i="8"/>
  <c r="L66" i="8" s="1"/>
  <c r="E65" i="8"/>
  <c r="L65" i="8" s="1"/>
  <c r="E64" i="8"/>
  <c r="E63" i="8"/>
  <c r="L63" i="8" s="1"/>
  <c r="E62" i="8"/>
  <c r="E61" i="8"/>
  <c r="O60" i="8"/>
  <c r="L60" i="8"/>
  <c r="E59" i="8"/>
  <c r="L59" i="8" s="1"/>
  <c r="E58" i="8"/>
  <c r="L58" i="8" s="1"/>
  <c r="E57" i="8"/>
  <c r="E56" i="8"/>
  <c r="L56" i="8" s="1"/>
  <c r="E55" i="8"/>
  <c r="L55" i="8" s="1"/>
  <c r="E54" i="8"/>
  <c r="E53" i="8"/>
  <c r="L53" i="8" s="1"/>
  <c r="E52" i="8"/>
  <c r="E51" i="8"/>
  <c r="E50" i="8"/>
  <c r="L50" i="8" s="1"/>
  <c r="E49" i="8"/>
  <c r="E48" i="8"/>
  <c r="E47" i="8"/>
  <c r="L47" i="8" s="1"/>
  <c r="O46" i="8"/>
  <c r="L46" i="8"/>
  <c r="E45" i="8"/>
  <c r="E44" i="8"/>
  <c r="E43" i="8"/>
  <c r="E42" i="8"/>
  <c r="E41" i="8"/>
  <c r="L41" i="8" s="1"/>
  <c r="E40" i="8"/>
  <c r="E39" i="8"/>
  <c r="E38" i="8"/>
  <c r="L38" i="8" s="1"/>
  <c r="E37" i="8"/>
  <c r="L37" i="8" s="1"/>
  <c r="E36" i="8"/>
  <c r="E35" i="8"/>
  <c r="E34" i="8"/>
  <c r="O33" i="8"/>
  <c r="L33" i="8"/>
  <c r="E32" i="8"/>
  <c r="E31" i="8"/>
  <c r="E30" i="8"/>
  <c r="L29" i="8"/>
  <c r="O28" i="8"/>
  <c r="L28" i="8"/>
  <c r="E27" i="8"/>
  <c r="L27" i="8" s="1"/>
  <c r="O26" i="8"/>
  <c r="L26" i="8"/>
  <c r="E25" i="8"/>
  <c r="L24" i="8"/>
  <c r="E23" i="8"/>
  <c r="E22" i="8"/>
  <c r="E21" i="8"/>
  <c r="L21" i="8" s="1"/>
  <c r="E20" i="8"/>
  <c r="E19" i="8"/>
  <c r="E18" i="8"/>
  <c r="E17" i="8"/>
  <c r="E16" i="8"/>
  <c r="L16" i="8" s="1"/>
  <c r="E15" i="8"/>
  <c r="E14" i="8"/>
  <c r="E13" i="8"/>
  <c r="E12" i="8"/>
  <c r="E11" i="8"/>
  <c r="E10" i="8"/>
  <c r="L10" i="8" s="1"/>
  <c r="E9" i="8"/>
  <c r="E8" i="8"/>
  <c r="E7" i="8"/>
  <c r="L7" i="8" s="1"/>
  <c r="E6" i="8"/>
  <c r="E5" i="8"/>
  <c r="O55" i="13"/>
  <c r="N55" i="13"/>
  <c r="J53" i="13"/>
  <c r="D52" i="13"/>
  <c r="J52" i="13"/>
  <c r="D51" i="13"/>
  <c r="J51" i="13"/>
  <c r="D49" i="13"/>
  <c r="J49" i="13"/>
  <c r="D48" i="13"/>
  <c r="J48" i="13"/>
  <c r="D47" i="13"/>
  <c r="J47" i="13"/>
  <c r="D46" i="13"/>
  <c r="J46" i="13"/>
  <c r="D45" i="13"/>
  <c r="J45" i="13"/>
  <c r="D44" i="13"/>
  <c r="J44" i="13"/>
  <c r="D43" i="13"/>
  <c r="J43" i="13"/>
  <c r="D42" i="13"/>
  <c r="J42" i="13"/>
  <c r="D41" i="13"/>
  <c r="J41" i="13"/>
  <c r="D40" i="13"/>
  <c r="J40" i="13"/>
  <c r="D39" i="13"/>
  <c r="J39" i="13"/>
  <c r="D38" i="13"/>
  <c r="J38" i="13"/>
  <c r="D37" i="13"/>
  <c r="J37" i="13"/>
  <c r="D36" i="13"/>
  <c r="J36" i="13"/>
  <c r="D35" i="13"/>
  <c r="J35" i="13"/>
  <c r="D34" i="13"/>
  <c r="J34" i="13"/>
  <c r="D33" i="13"/>
  <c r="J33" i="13"/>
  <c r="D32" i="13"/>
  <c r="J32" i="13"/>
  <c r="D31" i="13"/>
  <c r="J31" i="13"/>
  <c r="D30" i="13"/>
  <c r="J30" i="13"/>
  <c r="D29" i="13"/>
  <c r="J29" i="13"/>
  <c r="D28" i="13"/>
  <c r="J28" i="13"/>
  <c r="D27" i="13"/>
  <c r="J27" i="13"/>
  <c r="D26" i="13"/>
  <c r="J26" i="13"/>
  <c r="D25" i="13"/>
  <c r="J25" i="13"/>
  <c r="D24" i="13"/>
  <c r="J24" i="13"/>
  <c r="D23" i="13"/>
  <c r="J23" i="13"/>
  <c r="D22" i="13"/>
  <c r="J22" i="13"/>
  <c r="D21" i="13"/>
  <c r="J21" i="13"/>
  <c r="D20" i="13"/>
  <c r="J20" i="13"/>
  <c r="D19" i="13"/>
  <c r="J19" i="13"/>
  <c r="D18" i="13"/>
  <c r="J18" i="13"/>
  <c r="D17" i="13"/>
  <c r="J17" i="13"/>
  <c r="D16" i="13"/>
  <c r="J16" i="13"/>
  <c r="D15" i="13"/>
  <c r="J15" i="13"/>
  <c r="H5" i="13" s="1"/>
  <c r="D14" i="13"/>
  <c r="J14" i="13"/>
  <c r="D13" i="13"/>
  <c r="J13" i="13"/>
  <c r="J12" i="13"/>
  <c r="D11" i="13"/>
  <c r="J11" i="13"/>
  <c r="D10" i="13"/>
  <c r="J10" i="13"/>
  <c r="D9" i="13"/>
  <c r="J9" i="13"/>
  <c r="D8" i="13"/>
  <c r="J8" i="13"/>
  <c r="D7" i="13"/>
  <c r="J7" i="13"/>
  <c r="D6" i="13"/>
  <c r="J6" i="13"/>
  <c r="D5" i="13"/>
  <c r="AF17" i="5" s="1"/>
  <c r="J5" i="13"/>
  <c r="D4" i="13"/>
  <c r="J4" i="13"/>
  <c r="J3" i="13"/>
  <c r="H3" i="13" s="1"/>
  <c r="E14" i="6"/>
  <c r="P12" i="4"/>
  <c r="O12" i="4"/>
  <c r="F11" i="4"/>
  <c r="I17" i="15" s="1"/>
  <c r="F10" i="4"/>
  <c r="I16" i="15" s="1"/>
  <c r="F9" i="4"/>
  <c r="I15" i="15" s="1"/>
  <c r="F8" i="4"/>
  <c r="I14" i="15" s="1"/>
  <c r="F7" i="4"/>
  <c r="I13" i="15" s="1"/>
  <c r="K7" i="4"/>
  <c r="J7" i="4"/>
  <c r="F6" i="4"/>
  <c r="D17" i="15" s="1"/>
  <c r="I10" i="15"/>
  <c r="C6" i="4"/>
  <c r="F5" i="4"/>
  <c r="D16" i="15" s="1"/>
  <c r="I9" i="15"/>
  <c r="C5" i="4"/>
  <c r="F4" i="4"/>
  <c r="D15" i="15" s="1"/>
  <c r="D11" i="15"/>
  <c r="C4" i="4"/>
  <c r="F3" i="4"/>
  <c r="D10" i="15"/>
  <c r="C3" i="4"/>
  <c r="D13" i="15"/>
  <c r="D9" i="15"/>
  <c r="L75" i="8"/>
  <c r="E79" i="8" l="1"/>
  <c r="D55" i="13"/>
  <c r="G12" i="13"/>
  <c r="H10" i="13"/>
  <c r="H11" i="13"/>
  <c r="H12" i="13"/>
  <c r="H7" i="13"/>
  <c r="H9" i="13"/>
  <c r="W34" i="5"/>
  <c r="W34" i="6"/>
  <c r="X34" i="14"/>
  <c r="N47" i="8"/>
  <c r="O47" i="8" s="1"/>
  <c r="N77" i="8"/>
  <c r="O77" i="8" s="1"/>
  <c r="F38" i="6"/>
  <c r="F38" i="5"/>
  <c r="G38" i="14"/>
  <c r="H8" i="13"/>
  <c r="L62" i="8"/>
  <c r="O62" i="8"/>
  <c r="AC34" i="6"/>
  <c r="AC34" i="5"/>
  <c r="AD34" i="14"/>
  <c r="N30" i="8"/>
  <c r="O30" i="8" s="1"/>
  <c r="G3" i="13"/>
  <c r="D2" i="15" s="1"/>
  <c r="N13" i="8"/>
  <c r="O13" i="8" s="1"/>
  <c r="AD4" i="14"/>
  <c r="AE11" i="14" s="1"/>
  <c r="AC4" i="5"/>
  <c r="AD11" i="5" s="1"/>
  <c r="AG17" i="14"/>
  <c r="S36" i="5"/>
  <c r="T37" i="14"/>
  <c r="S37" i="6"/>
  <c r="N56" i="8"/>
  <c r="O56" i="8" s="1"/>
  <c r="S36" i="6"/>
  <c r="T36" i="14"/>
  <c r="N64" i="8"/>
  <c r="O64" i="8" s="1"/>
  <c r="N38" i="6"/>
  <c r="N38" i="5"/>
  <c r="O38" i="14"/>
  <c r="AB28" i="14"/>
  <c r="N40" i="8"/>
  <c r="O40" i="8" s="1"/>
  <c r="AA28" i="5"/>
  <c r="AA28" i="6"/>
  <c r="AE27" i="6"/>
  <c r="N23" i="8"/>
  <c r="O23" i="8" s="1"/>
  <c r="AE27" i="5"/>
  <c r="AF27" i="14"/>
  <c r="N68" i="8"/>
  <c r="O68" i="8" s="1"/>
  <c r="G29" i="14"/>
  <c r="F29" i="5"/>
  <c r="F29" i="6"/>
  <c r="AC4" i="6"/>
  <c r="AD11" i="6" s="1"/>
  <c r="R29" i="14"/>
  <c r="Q29" i="5"/>
  <c r="N53" i="8"/>
  <c r="O53" i="8" s="1"/>
  <c r="Q29" i="6"/>
  <c r="N29" i="14"/>
  <c r="M29" i="5"/>
  <c r="N58" i="8"/>
  <c r="O58" i="8" s="1"/>
  <c r="M29" i="6"/>
  <c r="O14" i="8"/>
  <c r="L14" i="8"/>
  <c r="AF23" i="14"/>
  <c r="AE23" i="5"/>
  <c r="N36" i="8"/>
  <c r="O36" i="8" s="1"/>
  <c r="Y26" i="6"/>
  <c r="Z26" i="14"/>
  <c r="Y26" i="5"/>
  <c r="N66" i="8"/>
  <c r="O66" i="8" s="1"/>
  <c r="K36" i="5"/>
  <c r="L36" i="14"/>
  <c r="K36" i="6"/>
  <c r="I18" i="6"/>
  <c r="I18" i="5"/>
  <c r="J18" i="14"/>
  <c r="N25" i="8"/>
  <c r="O25" i="8" s="1"/>
  <c r="AC30" i="5"/>
  <c r="AD30" i="14"/>
  <c r="AC30" i="6"/>
  <c r="AA34" i="5"/>
  <c r="AA34" i="6"/>
  <c r="N42" i="8"/>
  <c r="O42" i="8" s="1"/>
  <c r="AB34" i="14"/>
  <c r="I32" i="14"/>
  <c r="H32" i="5"/>
  <c r="H32" i="6"/>
  <c r="N75" i="8"/>
  <c r="O75" i="8" s="1"/>
  <c r="S37" i="5"/>
  <c r="O69" i="8"/>
  <c r="L69" i="8"/>
  <c r="L70" i="8"/>
  <c r="O70" i="8"/>
  <c r="N38" i="8"/>
  <c r="O38" i="8" s="1"/>
  <c r="W28" i="5"/>
  <c r="U29" i="6"/>
  <c r="U29" i="5"/>
  <c r="V29" i="14"/>
  <c r="X28" i="14"/>
  <c r="I22" i="6"/>
  <c r="I22" i="5"/>
  <c r="I7" i="15"/>
  <c r="J22" i="14"/>
  <c r="L13" i="8"/>
  <c r="O74" i="8"/>
  <c r="L74" i="8"/>
  <c r="M32" i="5"/>
  <c r="M32" i="6"/>
  <c r="N32" i="14"/>
  <c r="N61" i="8"/>
  <c r="O61" i="8" s="1"/>
  <c r="T31" i="14"/>
  <c r="S31" i="6"/>
  <c r="N49" i="8"/>
  <c r="O49" i="8" s="1"/>
  <c r="T29" i="14"/>
  <c r="S29" i="5"/>
  <c r="S29" i="6"/>
  <c r="S31" i="5"/>
  <c r="N19" i="8"/>
  <c r="O19" i="8" s="1"/>
  <c r="AC17" i="6"/>
  <c r="AD17" i="14"/>
  <c r="AC17" i="5"/>
  <c r="N72" i="8"/>
  <c r="O72" i="8" s="1"/>
  <c r="B29" i="5"/>
  <c r="C29" i="14"/>
  <c r="B29" i="6"/>
  <c r="L43" i="8"/>
  <c r="O43" i="8"/>
  <c r="H4" i="13"/>
  <c r="H6" i="13"/>
  <c r="C7" i="4"/>
  <c r="F12" i="4"/>
  <c r="D14" i="15"/>
  <c r="AC20" i="6"/>
  <c r="AD20" i="14"/>
  <c r="E8" i="13"/>
  <c r="N20" i="8"/>
  <c r="O20" i="8" s="1"/>
  <c r="AC20" i="5"/>
  <c r="N50" i="8"/>
  <c r="O50" i="8" s="1"/>
  <c r="E29" i="13"/>
  <c r="S33" i="5"/>
  <c r="T33" i="14"/>
  <c r="S33" i="6"/>
  <c r="N73" i="8"/>
  <c r="O73" i="8" s="1"/>
  <c r="F32" i="5"/>
  <c r="E45" i="13"/>
  <c r="F32" i="6"/>
  <c r="G32" i="14"/>
  <c r="F9" i="8"/>
  <c r="L9" i="8"/>
  <c r="L40" i="8"/>
  <c r="F40" i="8"/>
  <c r="F42" i="8"/>
  <c r="L42" i="8"/>
  <c r="L52" i="8"/>
  <c r="O52" i="8"/>
  <c r="F52" i="8"/>
  <c r="N22" i="8"/>
  <c r="O22" i="8" s="1"/>
  <c r="G20" i="13"/>
  <c r="G6" i="13"/>
  <c r="D5" i="15" s="1"/>
  <c r="AH27" i="14"/>
  <c r="AG27" i="6"/>
  <c r="E10" i="13"/>
  <c r="AG27" i="5"/>
  <c r="N29" i="8"/>
  <c r="O29" i="8" s="1"/>
  <c r="AD32" i="6"/>
  <c r="AE32" i="14"/>
  <c r="G5" i="13"/>
  <c r="D4" i="15" s="1"/>
  <c r="E15" i="13"/>
  <c r="G17" i="13"/>
  <c r="AD32" i="5"/>
  <c r="N41" i="8"/>
  <c r="O41" i="8" s="1"/>
  <c r="E23" i="13"/>
  <c r="Y28" i="6"/>
  <c r="Y28" i="5"/>
  <c r="Z28" i="14"/>
  <c r="V33" i="14"/>
  <c r="E31" i="13"/>
  <c r="N55" i="8"/>
  <c r="O55" i="8" s="1"/>
  <c r="U33" i="6"/>
  <c r="U33" i="5"/>
  <c r="O36" i="14"/>
  <c r="G10" i="13"/>
  <c r="I4" i="15" s="1"/>
  <c r="E39" i="13"/>
  <c r="N36" i="6"/>
  <c r="N36" i="5"/>
  <c r="N65" i="8"/>
  <c r="O65" i="8" s="1"/>
  <c r="H35" i="6"/>
  <c r="H35" i="5"/>
  <c r="N76" i="8"/>
  <c r="O76" i="8" s="1"/>
  <c r="E47" i="13"/>
  <c r="I35" i="14"/>
  <c r="L15" i="8"/>
  <c r="F15" i="8"/>
  <c r="L18" i="8"/>
  <c r="F18" i="8"/>
  <c r="O18" i="8"/>
  <c r="L30" i="8"/>
  <c r="F30" i="8"/>
  <c r="F36" i="8"/>
  <c r="L36" i="8"/>
  <c r="L57" i="8"/>
  <c r="F57" i="8"/>
  <c r="L61" i="8"/>
  <c r="F61" i="8"/>
  <c r="AA32" i="5"/>
  <c r="AB32" i="14"/>
  <c r="N39" i="8"/>
  <c r="O39" i="8" s="1"/>
  <c r="E21" i="13"/>
  <c r="AA32" i="6"/>
  <c r="L29" i="14"/>
  <c r="K29" i="6"/>
  <c r="N63" i="8"/>
  <c r="O63" i="8" s="1"/>
  <c r="E37" i="13"/>
  <c r="K29" i="5"/>
  <c r="F6" i="8"/>
  <c r="L6" i="8"/>
  <c r="F12" i="8"/>
  <c r="L12" i="8"/>
  <c r="F17" i="8"/>
  <c r="L17" i="8"/>
  <c r="O35" i="8"/>
  <c r="F35" i="8"/>
  <c r="L35" i="8"/>
  <c r="L45" i="8"/>
  <c r="F45" i="8"/>
  <c r="N15" i="8"/>
  <c r="O15" i="8" s="1"/>
  <c r="AH13" i="14"/>
  <c r="E4" i="13"/>
  <c r="E26" i="13"/>
  <c r="E48" i="13"/>
  <c r="E36" i="13"/>
  <c r="E11" i="13"/>
  <c r="E44" i="13"/>
  <c r="AC14" i="6"/>
  <c r="AD14" i="14"/>
  <c r="AG13" i="6"/>
  <c r="E34" i="13"/>
  <c r="E16" i="13"/>
  <c r="E18" i="13"/>
  <c r="AD15" i="14"/>
  <c r="E5" i="13"/>
  <c r="E28" i="13"/>
  <c r="E40" i="13"/>
  <c r="G4" i="13"/>
  <c r="E20" i="13"/>
  <c r="AG13" i="5"/>
  <c r="AC14" i="5"/>
  <c r="AC15" i="6"/>
  <c r="E42" i="13"/>
  <c r="E32" i="13"/>
  <c r="E3" i="13"/>
  <c r="E24" i="13"/>
  <c r="E22" i="13"/>
  <c r="E30" i="13"/>
  <c r="E38" i="13"/>
  <c r="E46" i="13"/>
  <c r="E13" i="13"/>
  <c r="AC15" i="5"/>
  <c r="E7" i="13"/>
  <c r="AD27" i="14"/>
  <c r="E12" i="13"/>
  <c r="N24" i="8"/>
  <c r="O24" i="8" s="1"/>
  <c r="AC27" i="6"/>
  <c r="AC27" i="5"/>
  <c r="AB25" i="6"/>
  <c r="E17" i="13"/>
  <c r="G7" i="13"/>
  <c r="D6" i="15" s="1"/>
  <c r="AB25" i="5"/>
  <c r="AC23" i="5"/>
  <c r="AC23" i="6"/>
  <c r="N34" i="8"/>
  <c r="O34" i="8" s="1"/>
  <c r="AD23" i="14"/>
  <c r="AC25" i="14"/>
  <c r="E25" i="13"/>
  <c r="Y34" i="5"/>
  <c r="Y34" i="6"/>
  <c r="Z34" i="14"/>
  <c r="N45" i="8"/>
  <c r="O45" i="8" s="1"/>
  <c r="P29" i="14"/>
  <c r="G9" i="13"/>
  <c r="I3" i="15" s="1"/>
  <c r="N57" i="8"/>
  <c r="O57" i="8" s="1"/>
  <c r="E33" i="13"/>
  <c r="O29" i="5"/>
  <c r="O29" i="6"/>
  <c r="N67" i="8"/>
  <c r="O67" i="8" s="1"/>
  <c r="K38" i="6"/>
  <c r="E41" i="13"/>
  <c r="L38" i="14"/>
  <c r="K38" i="5"/>
  <c r="C37" i="14"/>
  <c r="E49" i="13"/>
  <c r="N78" i="8"/>
  <c r="O78" i="8" s="1"/>
  <c r="B37" i="6"/>
  <c r="B37" i="5"/>
  <c r="L19" i="8"/>
  <c r="F19" i="8"/>
  <c r="L22" i="8"/>
  <c r="F22" i="8"/>
  <c r="L25" i="8"/>
  <c r="F25" i="8"/>
  <c r="F31" i="8"/>
  <c r="L31" i="8"/>
  <c r="O31" i="8"/>
  <c r="F48" i="8"/>
  <c r="L48" i="8"/>
  <c r="L64" i="8"/>
  <c r="F64" i="8"/>
  <c r="L68" i="8"/>
  <c r="F68" i="8"/>
  <c r="N17" i="8"/>
  <c r="O17" i="8" s="1"/>
  <c r="E6" i="13"/>
  <c r="AF20" i="5"/>
  <c r="G18" i="13"/>
  <c r="AF20" i="6"/>
  <c r="AG20" i="14"/>
  <c r="AG32" i="6"/>
  <c r="N27" i="8"/>
  <c r="O27" i="8" s="1"/>
  <c r="E14" i="13"/>
  <c r="AG32" i="5"/>
  <c r="AH32" i="14"/>
  <c r="N37" i="8"/>
  <c r="O37" i="8" s="1"/>
  <c r="W24" i="6"/>
  <c r="E19" i="13"/>
  <c r="W24" i="5"/>
  <c r="X24" i="14"/>
  <c r="X31" i="14"/>
  <c r="G8" i="13"/>
  <c r="I2" i="15" s="1"/>
  <c r="W31" i="6"/>
  <c r="W31" i="5"/>
  <c r="E27" i="13"/>
  <c r="N48" i="8"/>
  <c r="O48" i="8" s="1"/>
  <c r="N59" i="8"/>
  <c r="O59" i="8" s="1"/>
  <c r="O32" i="5"/>
  <c r="E35" i="13"/>
  <c r="P32" i="14"/>
  <c r="O32" i="6"/>
  <c r="D29" i="6"/>
  <c r="D29" i="5"/>
  <c r="G11" i="13"/>
  <c r="I5" i="15" s="1"/>
  <c r="E29" i="14"/>
  <c r="N71" i="8"/>
  <c r="O71" i="8" s="1"/>
  <c r="E43" i="13"/>
  <c r="J20" i="14"/>
  <c r="I20" i="5"/>
  <c r="I20" i="6"/>
  <c r="I6" i="15"/>
  <c r="F73" i="8"/>
  <c r="F74" i="8"/>
  <c r="F21" i="8"/>
  <c r="F63" i="8"/>
  <c r="F10" i="8"/>
  <c r="F43" i="8"/>
  <c r="F71" i="8"/>
  <c r="F4" i="8"/>
  <c r="F37" i="8"/>
  <c r="F5" i="8"/>
  <c r="F69" i="8"/>
  <c r="F50" i="8"/>
  <c r="F78" i="8"/>
  <c r="F58" i="8"/>
  <c r="F38" i="8"/>
  <c r="L5" i="8"/>
  <c r="F13" i="8"/>
  <c r="F77" i="8"/>
  <c r="F59" i="8"/>
  <c r="F56" i="8"/>
  <c r="F70" i="8"/>
  <c r="F7" i="8"/>
  <c r="F62" i="8"/>
  <c r="F14" i="8"/>
  <c r="F66" i="8"/>
  <c r="F16" i="8"/>
  <c r="F72" i="8"/>
  <c r="F55" i="8"/>
  <c r="F76" i="8"/>
  <c r="F47" i="8"/>
  <c r="F53" i="8"/>
  <c r="F27" i="8"/>
  <c r="F24" i="8"/>
  <c r="F75" i="8"/>
  <c r="F65" i="8"/>
  <c r="F67" i="8"/>
  <c r="F41" i="8"/>
  <c r="L8" i="8"/>
  <c r="F8" i="8"/>
  <c r="F11" i="8"/>
  <c r="L11" i="8"/>
  <c r="L20" i="8"/>
  <c r="F20" i="8"/>
  <c r="F23" i="8"/>
  <c r="L23" i="8"/>
  <c r="L32" i="8"/>
  <c r="O32" i="8"/>
  <c r="F32" i="8"/>
  <c r="L34" i="8"/>
  <c r="F34" i="8"/>
  <c r="L39" i="8"/>
  <c r="F39" i="8"/>
  <c r="O44" i="8"/>
  <c r="L44" i="8"/>
  <c r="F44" i="8"/>
  <c r="F49" i="8"/>
  <c r="L49" i="8"/>
  <c r="L51" i="8"/>
  <c r="O51" i="8"/>
  <c r="F51" i="8"/>
  <c r="L54" i="8"/>
  <c r="F54" i="8"/>
  <c r="O54" i="8"/>
  <c r="E9" i="13"/>
  <c r="N16" i="8"/>
  <c r="O16" i="8" s="1"/>
  <c r="L7" i="4"/>
  <c r="N21" i="8"/>
  <c r="O21" i="8" s="1"/>
  <c r="P55" i="13"/>
  <c r="AF17" i="6"/>
  <c r="J55" i="13"/>
  <c r="Q12" i="4"/>
  <c r="AE23" i="6"/>
  <c r="W28" i="6"/>
  <c r="H14" i="13" l="1"/>
  <c r="C1" i="15"/>
  <c r="E10" i="6"/>
  <c r="F10" i="14"/>
  <c r="E10" i="5"/>
  <c r="G19" i="13"/>
  <c r="G21" i="13" s="1"/>
  <c r="D3" i="15"/>
  <c r="G14" i="13"/>
  <c r="G22" i="13" s="1"/>
</calcChain>
</file>

<file path=xl/sharedStrings.xml><?xml version="1.0" encoding="utf-8"?>
<sst xmlns="http://schemas.openxmlformats.org/spreadsheetml/2006/main" count="969" uniqueCount="587">
  <si>
    <t>概要</t>
    <rPh sb="0" eb="2">
      <t>ガイヨウ</t>
    </rPh>
    <phoneticPr fontId="3"/>
  </si>
  <si>
    <t>事業名</t>
    <rPh sb="0" eb="2">
      <t>ジギョウ</t>
    </rPh>
    <rPh sb="2" eb="3">
      <t>メイ</t>
    </rPh>
    <phoneticPr fontId="3"/>
  </si>
  <si>
    <t>団体名</t>
    <rPh sb="0" eb="2">
      <t>ダンタイ</t>
    </rPh>
    <rPh sb="2" eb="3">
      <t>メイ</t>
    </rPh>
    <phoneticPr fontId="1"/>
  </si>
  <si>
    <t>文化庁</t>
    <rPh sb="0" eb="3">
      <t>ブンカチョウ</t>
    </rPh>
    <phoneticPr fontId="1"/>
  </si>
  <si>
    <t>鳥取県</t>
    <rPh sb="0" eb="3">
      <t>トットリケン</t>
    </rPh>
    <phoneticPr fontId="1"/>
  </si>
  <si>
    <t>岐阜県</t>
    <rPh sb="0" eb="3">
      <t>ギフケン</t>
    </rPh>
    <phoneticPr fontId="1"/>
  </si>
  <si>
    <t>文化芸術のちから集中プログラム（ミナコレ）</t>
  </si>
  <si>
    <t>新潟市</t>
  </si>
  <si>
    <t>千の風音楽祭実行委員会</t>
  </si>
  <si>
    <t>茨城県</t>
  </si>
  <si>
    <t>川崎市岡本太郎美術館</t>
  </si>
  <si>
    <t>川崎郷土・市民劇上演実行委員会</t>
  </si>
  <si>
    <t>日本酒造組合中央会</t>
  </si>
  <si>
    <t>神奈川県</t>
    <rPh sb="0" eb="4">
      <t>カナガワケン</t>
    </rPh>
    <phoneticPr fontId="1"/>
  </si>
  <si>
    <t>京都市</t>
    <rPh sb="0" eb="3">
      <t>キョウトシ</t>
    </rPh>
    <phoneticPr fontId="1"/>
  </si>
  <si>
    <t>東京都</t>
    <rPh sb="0" eb="2">
      <t>トウキョウ</t>
    </rPh>
    <rPh sb="2" eb="3">
      <t>ト</t>
    </rPh>
    <phoneticPr fontId="1"/>
  </si>
  <si>
    <t>地方公共団体</t>
    <rPh sb="0" eb="2">
      <t>チホウ</t>
    </rPh>
    <rPh sb="2" eb="4">
      <t>コウキョウ</t>
    </rPh>
    <rPh sb="4" eb="6">
      <t>ダンタイ</t>
    </rPh>
    <phoneticPr fontId="1"/>
  </si>
  <si>
    <t>公益法人等</t>
    <rPh sb="0" eb="2">
      <t>コウエキ</t>
    </rPh>
    <rPh sb="2" eb="4">
      <t>ホウジン</t>
    </rPh>
    <rPh sb="4" eb="5">
      <t>トウ</t>
    </rPh>
    <phoneticPr fontId="1"/>
  </si>
  <si>
    <t>その他</t>
    <rPh sb="2" eb="3">
      <t>タ</t>
    </rPh>
    <phoneticPr fontId="1"/>
  </si>
  <si>
    <t>演劇</t>
    <rPh sb="0" eb="2">
      <t>エンゲキ</t>
    </rPh>
    <phoneticPr fontId="1"/>
  </si>
  <si>
    <t>音楽</t>
    <rPh sb="0" eb="2">
      <t>オンガク</t>
    </rPh>
    <phoneticPr fontId="1"/>
  </si>
  <si>
    <t>工芸</t>
    <rPh sb="0" eb="2">
      <t>コウゲイ</t>
    </rPh>
    <phoneticPr fontId="1"/>
  </si>
  <si>
    <t>美術</t>
    <rPh sb="0" eb="2">
      <t>ビジュツ</t>
    </rPh>
    <phoneticPr fontId="1"/>
  </si>
  <si>
    <t>映画・写真</t>
    <rPh sb="0" eb="2">
      <t>エイガ</t>
    </rPh>
    <rPh sb="3" eb="5">
      <t>シャシン</t>
    </rPh>
    <phoneticPr fontId="1"/>
  </si>
  <si>
    <t>伝統芸能・まつり</t>
    <rPh sb="0" eb="2">
      <t>デントウ</t>
    </rPh>
    <rPh sb="2" eb="4">
      <t>ゲイノウ</t>
    </rPh>
    <phoneticPr fontId="1"/>
  </si>
  <si>
    <t>現代アート・メディア芸術</t>
    <rPh sb="0" eb="2">
      <t>ゲンダイ</t>
    </rPh>
    <rPh sb="10" eb="12">
      <t>ゲイジュツ</t>
    </rPh>
    <phoneticPr fontId="1"/>
  </si>
  <si>
    <t>食文化</t>
    <rPh sb="0" eb="3">
      <t>ショクブンカ</t>
    </rPh>
    <phoneticPr fontId="1"/>
  </si>
  <si>
    <t>徳島県</t>
    <rPh sb="0" eb="3">
      <t>トクシマケン</t>
    </rPh>
    <phoneticPr fontId="1"/>
  </si>
  <si>
    <t>兵庫県</t>
    <rPh sb="0" eb="3">
      <t>ヒョウゴケン</t>
    </rPh>
    <phoneticPr fontId="1"/>
  </si>
  <si>
    <t>神奈川県</t>
  </si>
  <si>
    <t>全国</t>
    <rPh sb="0" eb="2">
      <t>ゼンコク</t>
    </rPh>
    <phoneticPr fontId="1"/>
  </si>
  <si>
    <t>山形県</t>
  </si>
  <si>
    <t>栃木県</t>
    <rPh sb="0" eb="3">
      <t>トチギケン</t>
    </rPh>
    <phoneticPr fontId="1"/>
  </si>
  <si>
    <t>障害者芸術</t>
    <rPh sb="0" eb="3">
      <t>ショウガイシャ</t>
    </rPh>
    <rPh sb="3" eb="5">
      <t>ゲイジュツ</t>
    </rPh>
    <phoneticPr fontId="1"/>
  </si>
  <si>
    <t>愛知県</t>
    <rPh sb="0" eb="3">
      <t>アイチケン</t>
    </rPh>
    <phoneticPr fontId="1"/>
  </si>
  <si>
    <t>千葉県</t>
    <rPh sb="0" eb="3">
      <t>チバケン</t>
    </rPh>
    <phoneticPr fontId="1"/>
  </si>
  <si>
    <t>石川県</t>
  </si>
  <si>
    <t>愛知県</t>
  </si>
  <si>
    <t>東京都</t>
    <rPh sb="0" eb="3">
      <t>トウキョウト</t>
    </rPh>
    <phoneticPr fontId="1"/>
  </si>
  <si>
    <t>株式会社等</t>
    <rPh sb="0" eb="2">
      <t>カブシキ</t>
    </rPh>
    <rPh sb="2" eb="4">
      <t>カイシャ</t>
    </rPh>
    <rPh sb="4" eb="5">
      <t>トウ</t>
    </rPh>
    <phoneticPr fontId="1"/>
  </si>
  <si>
    <t>beyond2020認証状況マップ</t>
    <rPh sb="10" eb="12">
      <t>ニンショウ</t>
    </rPh>
    <rPh sb="12" eb="14">
      <t>ジョウキョウ</t>
    </rPh>
    <phoneticPr fontId="1"/>
  </si>
  <si>
    <t>認証件数</t>
    <rPh sb="0" eb="2">
      <t>ニンショウ</t>
    </rPh>
    <rPh sb="2" eb="4">
      <t>ケンスウ</t>
    </rPh>
    <phoneticPr fontId="1"/>
  </si>
  <si>
    <t>海外</t>
    <rPh sb="0" eb="2">
      <t>カイガイ</t>
    </rPh>
    <phoneticPr fontId="1"/>
  </si>
  <si>
    <t>WEB</t>
    <phoneticPr fontId="1"/>
  </si>
  <si>
    <t>№</t>
    <phoneticPr fontId="3"/>
  </si>
  <si>
    <t>都道府県</t>
    <rPh sb="0" eb="4">
      <t>トドウフケン</t>
    </rPh>
    <phoneticPr fontId="3"/>
  </si>
  <si>
    <t>エリア別</t>
    <rPh sb="3" eb="4">
      <t>ベツ</t>
    </rPh>
    <phoneticPr fontId="1"/>
  </si>
  <si>
    <t>北海道</t>
    <rPh sb="0" eb="3">
      <t>ホッカイドウ</t>
    </rPh>
    <phoneticPr fontId="3"/>
  </si>
  <si>
    <t>北海道</t>
    <rPh sb="0" eb="3">
      <t>ホッカイドウ</t>
    </rPh>
    <phoneticPr fontId="1"/>
  </si>
  <si>
    <t>青森県</t>
    <rPh sb="0" eb="3">
      <t>アオモリケン</t>
    </rPh>
    <phoneticPr fontId="3"/>
  </si>
  <si>
    <t>東北</t>
    <rPh sb="0" eb="2">
      <t>トウホク</t>
    </rPh>
    <phoneticPr fontId="1"/>
  </si>
  <si>
    <t>岩手県</t>
    <rPh sb="0" eb="3">
      <t>イワテケン</t>
    </rPh>
    <phoneticPr fontId="3"/>
  </si>
  <si>
    <t>東京</t>
    <rPh sb="0" eb="2">
      <t>トウキョウ</t>
    </rPh>
    <phoneticPr fontId="1"/>
  </si>
  <si>
    <t>宮城県</t>
    <rPh sb="0" eb="3">
      <t>ミヤギケン</t>
    </rPh>
    <phoneticPr fontId="3"/>
  </si>
  <si>
    <t>関東（東京除く）</t>
    <rPh sb="0" eb="2">
      <t>カントウ</t>
    </rPh>
    <rPh sb="3" eb="5">
      <t>トウキョウ</t>
    </rPh>
    <rPh sb="5" eb="6">
      <t>ノゾ</t>
    </rPh>
    <phoneticPr fontId="1"/>
  </si>
  <si>
    <t>秋田県</t>
    <rPh sb="0" eb="3">
      <t>アキタケン</t>
    </rPh>
    <phoneticPr fontId="3"/>
  </si>
  <si>
    <t>中部</t>
    <rPh sb="0" eb="2">
      <t>チュウブ</t>
    </rPh>
    <phoneticPr fontId="1"/>
  </si>
  <si>
    <t>山形県</t>
    <rPh sb="0" eb="3">
      <t>ヤマガタケン</t>
    </rPh>
    <phoneticPr fontId="3"/>
  </si>
  <si>
    <t>近畿</t>
    <rPh sb="0" eb="2">
      <t>キンキ</t>
    </rPh>
    <phoneticPr fontId="1"/>
  </si>
  <si>
    <t>福島県</t>
    <rPh sb="0" eb="3">
      <t>フクシマケン</t>
    </rPh>
    <phoneticPr fontId="3"/>
  </si>
  <si>
    <t>中国</t>
    <rPh sb="0" eb="2">
      <t>チュウゴク</t>
    </rPh>
    <phoneticPr fontId="1"/>
  </si>
  <si>
    <t>茨城県</t>
    <rPh sb="0" eb="3">
      <t>イバラキケン</t>
    </rPh>
    <phoneticPr fontId="3"/>
  </si>
  <si>
    <t>四国</t>
    <rPh sb="0" eb="2">
      <t>シコク</t>
    </rPh>
    <phoneticPr fontId="1"/>
  </si>
  <si>
    <t>栃木県</t>
    <rPh sb="0" eb="3">
      <t>トチギケン</t>
    </rPh>
    <phoneticPr fontId="3"/>
  </si>
  <si>
    <t>九州</t>
    <rPh sb="0" eb="2">
      <t>キュウシュウ</t>
    </rPh>
    <phoneticPr fontId="1"/>
  </si>
  <si>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</si>
  <si>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</si>
  <si>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</si>
  <si>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</si>
  <si>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3">
      <t>カナガワ</t>
    </rPh>
    <rPh sb="3" eb="4">
      <t>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</si>
  <si>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</si>
  <si>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</si>
  <si>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</si>
  <si>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</si>
  <si>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</si>
  <si>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</si>
  <si>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</si>
  <si>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シズオカケン</t>
    </rPh>
    <phoneticPr fontId="3"/>
  </si>
  <si>
    <t>愛知県</t>
    <rPh sb="0" eb="3">
      <t>アイチケン</t>
    </rPh>
    <phoneticPr fontId="3"/>
  </si>
  <si>
    <t>三重県</t>
    <rPh sb="0" eb="2">
      <t>ミエ</t>
    </rPh>
    <rPh sb="2" eb="3">
      <t>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</si>
  <si>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</si>
  <si>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</si>
  <si>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</si>
  <si>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</si>
  <si>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</si>
  <si>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</si>
  <si>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</si>
  <si>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</si>
  <si>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</si>
  <si>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</si>
  <si>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</si>
  <si>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</si>
  <si>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</si>
  <si>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</si>
  <si>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</si>
  <si>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2">
      <t>フクオカ</t>
    </rPh>
    <rPh sb="2" eb="3">
      <t>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</si>
  <si>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</si>
  <si>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</si>
  <si>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</si>
  <si>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</si>
  <si>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</si>
  <si>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</si>
  <si>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</si>
  <si>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合計</t>
    <rPh sb="0" eb="2">
      <t>ゴウケイ</t>
    </rPh>
    <phoneticPr fontId="1"/>
  </si>
  <si>
    <t>団体区分別</t>
    <rPh sb="0" eb="2">
      <t>ダンタイ</t>
    </rPh>
    <rPh sb="2" eb="4">
      <t>クブン</t>
    </rPh>
    <rPh sb="4" eb="5">
      <t>ベツ</t>
    </rPh>
    <phoneticPr fontId="1"/>
  </si>
  <si>
    <t>分野別認証件数</t>
    <rPh sb="0" eb="2">
      <t>ブンヤ</t>
    </rPh>
    <rPh sb="2" eb="3">
      <t>ベツ</t>
    </rPh>
    <rPh sb="3" eb="5">
      <t>ニンショウ</t>
    </rPh>
    <rPh sb="5" eb="7">
      <t>ケンスウ</t>
    </rPh>
    <phoneticPr fontId="1"/>
  </si>
  <si>
    <t>国の機関</t>
    <rPh sb="0" eb="1">
      <t>クニ</t>
    </rPh>
    <rPh sb="2" eb="4">
      <t>キカン</t>
    </rPh>
    <phoneticPr fontId="1"/>
  </si>
  <si>
    <t>その他（実行委員会等）</t>
    <rPh sb="2" eb="3">
      <t>タ</t>
    </rPh>
    <rPh sb="4" eb="6">
      <t>ジッコウ</t>
    </rPh>
    <rPh sb="6" eb="9">
      <t>イインカイ</t>
    </rPh>
    <rPh sb="9" eb="10">
      <t>トウ</t>
    </rPh>
    <phoneticPr fontId="1"/>
  </si>
  <si>
    <t>北海道</t>
  </si>
  <si>
    <t>山形市</t>
  </si>
  <si>
    <t>港区</t>
  </si>
  <si>
    <t>埼玉県</t>
    <rPh sb="0" eb="3">
      <t>サイタマケン</t>
    </rPh>
    <phoneticPr fontId="1"/>
  </si>
  <si>
    <t>山梨県</t>
    <rPh sb="0" eb="3">
      <t>ヤマナシケン</t>
    </rPh>
    <phoneticPr fontId="1"/>
  </si>
  <si>
    <t>新潟市</t>
    <rPh sb="0" eb="3">
      <t>ニイガタシ</t>
    </rPh>
    <phoneticPr fontId="1"/>
  </si>
  <si>
    <t>岐阜県</t>
  </si>
  <si>
    <t>佐賀県</t>
    <rPh sb="0" eb="3">
      <t>サガケン</t>
    </rPh>
    <phoneticPr fontId="1"/>
  </si>
  <si>
    <t>開催道県</t>
    <rPh sb="0" eb="2">
      <t>カイサイ</t>
    </rPh>
    <rPh sb="2" eb="3">
      <t>ドウ</t>
    </rPh>
    <rPh sb="3" eb="4">
      <t>ケン</t>
    </rPh>
    <phoneticPr fontId="1"/>
  </si>
  <si>
    <t>茨城・山梨</t>
    <rPh sb="0" eb="2">
      <t>イバラキ</t>
    </rPh>
    <rPh sb="3" eb="5">
      <t>ヤマナシ</t>
    </rPh>
    <phoneticPr fontId="1"/>
  </si>
  <si>
    <t>計</t>
    <rPh sb="0" eb="1">
      <t>ケイ</t>
    </rPh>
    <phoneticPr fontId="1"/>
  </si>
  <si>
    <t>計（茨城等含む）</t>
    <rPh sb="0" eb="1">
      <t>ケイ</t>
    </rPh>
    <rPh sb="2" eb="4">
      <t>イバラキ</t>
    </rPh>
    <rPh sb="4" eb="5">
      <t>ナド</t>
    </rPh>
    <rPh sb="5" eb="6">
      <t>フク</t>
    </rPh>
    <phoneticPr fontId="1"/>
  </si>
  <si>
    <t>非開催府県</t>
    <rPh sb="0" eb="1">
      <t>ヒ</t>
    </rPh>
    <rPh sb="1" eb="3">
      <t>カイサイ</t>
    </rPh>
    <rPh sb="3" eb="4">
      <t>フ</t>
    </rPh>
    <rPh sb="4" eb="5">
      <t>ケン</t>
    </rPh>
    <phoneticPr fontId="1"/>
  </si>
  <si>
    <t>埼玉県</t>
  </si>
  <si>
    <t>川崎市</t>
  </si>
  <si>
    <t>宮崎県</t>
  </si>
  <si>
    <t>徳島県</t>
  </si>
  <si>
    <t>香川県</t>
    <rPh sb="0" eb="3">
      <t>カガワケン</t>
    </rPh>
    <phoneticPr fontId="1"/>
  </si>
  <si>
    <t>福岡県</t>
  </si>
  <si>
    <t>場所
（県）</t>
    <rPh sb="0" eb="2">
      <t>バショ</t>
    </rPh>
    <rPh sb="4" eb="5">
      <t>ケン</t>
    </rPh>
    <phoneticPr fontId="1"/>
  </si>
  <si>
    <t>開始日</t>
    <rPh sb="0" eb="2">
      <t>カイシ</t>
    </rPh>
    <rPh sb="2" eb="3">
      <t>ヒ</t>
    </rPh>
    <phoneticPr fontId="3"/>
  </si>
  <si>
    <t>終了日</t>
    <rPh sb="0" eb="2">
      <t>シュウリョウ</t>
    </rPh>
    <rPh sb="2" eb="3">
      <t>ヒ</t>
    </rPh>
    <phoneticPr fontId="3"/>
  </si>
  <si>
    <t>京都文化力プロジェクト実行委員会</t>
    <rPh sb="0" eb="2">
      <t>キョウト</t>
    </rPh>
    <rPh sb="2" eb="4">
      <t>ブンカ</t>
    </rPh>
    <rPh sb="4" eb="5">
      <t>リョク</t>
    </rPh>
    <rPh sb="11" eb="13">
      <t>ジッコウ</t>
    </rPh>
    <rPh sb="13" eb="16">
      <t>イインカイ</t>
    </rPh>
    <phoneticPr fontId="1"/>
  </si>
  <si>
    <t>三重県</t>
    <rPh sb="0" eb="3">
      <t>ミエケン</t>
    </rPh>
    <phoneticPr fontId="1"/>
  </si>
  <si>
    <t>福岡県</t>
    <rPh sb="0" eb="3">
      <t>フクオカケン</t>
    </rPh>
    <phoneticPr fontId="1"/>
  </si>
  <si>
    <t>大阪府</t>
  </si>
  <si>
    <t>大阪市</t>
  </si>
  <si>
    <t>栃木県</t>
  </si>
  <si>
    <t>札幌市</t>
    <rPh sb="0" eb="3">
      <t>サッポロシ</t>
    </rPh>
    <phoneticPr fontId="1"/>
  </si>
  <si>
    <t>新潟県</t>
  </si>
  <si>
    <t>岐阜市</t>
  </si>
  <si>
    <t>千葉県</t>
  </si>
  <si>
    <t>大分県</t>
    <rPh sb="0" eb="3">
      <t>オオイタケン</t>
    </rPh>
    <phoneticPr fontId="1"/>
  </si>
  <si>
    <t>岡山県</t>
    <rPh sb="0" eb="3">
      <t>オカヤマケン</t>
    </rPh>
    <phoneticPr fontId="1"/>
  </si>
  <si>
    <t>台東区</t>
  </si>
  <si>
    <t>京都府</t>
  </si>
  <si>
    <t>川崎市</t>
    <rPh sb="0" eb="3">
      <t>カワサキシ</t>
    </rPh>
    <phoneticPr fontId="1"/>
  </si>
  <si>
    <t>熊本県</t>
    <rPh sb="0" eb="3">
      <t>クマモトケン</t>
    </rPh>
    <phoneticPr fontId="1"/>
  </si>
  <si>
    <t>新潟県</t>
    <rPh sb="0" eb="3">
      <t>ニイガタケン</t>
    </rPh>
    <phoneticPr fontId="1"/>
  </si>
  <si>
    <t>宮崎県</t>
    <rPh sb="0" eb="3">
      <t>ミヤザキケン</t>
    </rPh>
    <phoneticPr fontId="1"/>
  </si>
  <si>
    <t>熊本市</t>
    <rPh sb="0" eb="3">
      <t>クマモトシ</t>
    </rPh>
    <phoneticPr fontId="1"/>
  </si>
  <si>
    <t>群馬県</t>
    <rPh sb="0" eb="3">
      <t>グンマケン</t>
    </rPh>
    <phoneticPr fontId="1"/>
  </si>
  <si>
    <t>神戸市</t>
    <rPh sb="0" eb="3">
      <t>コウベシ</t>
    </rPh>
    <phoneticPr fontId="1"/>
  </si>
  <si>
    <t>高知県</t>
    <rPh sb="0" eb="3">
      <t>コウチケン</t>
    </rPh>
    <phoneticPr fontId="1"/>
  </si>
  <si>
    <t>宮城県</t>
    <rPh sb="0" eb="3">
      <t>ミヤギケン</t>
    </rPh>
    <phoneticPr fontId="1"/>
  </si>
  <si>
    <t>岩手県</t>
    <rPh sb="0" eb="3">
      <t>イワテケン</t>
    </rPh>
    <phoneticPr fontId="1"/>
  </si>
  <si>
    <t>青森県</t>
    <rPh sb="0" eb="3">
      <t>アオモリケン</t>
    </rPh>
    <phoneticPr fontId="1"/>
  </si>
  <si>
    <t>福島県</t>
    <rPh sb="0" eb="3">
      <t>フクシマケン</t>
    </rPh>
    <phoneticPr fontId="1"/>
  </si>
  <si>
    <t>山口県</t>
    <rPh sb="0" eb="3">
      <t>ヤマグチケン</t>
    </rPh>
    <phoneticPr fontId="1"/>
  </si>
  <si>
    <t>鹿児島県</t>
    <rPh sb="0" eb="4">
      <t>カゴシマケン</t>
    </rPh>
    <phoneticPr fontId="1"/>
  </si>
  <si>
    <t>東京都</t>
  </si>
  <si>
    <t>大分県</t>
  </si>
  <si>
    <t>山口県</t>
  </si>
  <si>
    <t>和歌山県</t>
  </si>
  <si>
    <t>広島県</t>
  </si>
  <si>
    <t>愛媛県</t>
  </si>
  <si>
    <t>青森県</t>
  </si>
  <si>
    <t>宮城県</t>
  </si>
  <si>
    <t>福島県</t>
  </si>
  <si>
    <t>千代田区</t>
  </si>
  <si>
    <t>徳島市</t>
  </si>
  <si>
    <t>金沢市</t>
  </si>
  <si>
    <t>渋谷区</t>
  </si>
  <si>
    <t>京都市</t>
  </si>
  <si>
    <t>横浜市</t>
  </si>
  <si>
    <t>中央区</t>
  </si>
  <si>
    <t>千葉市</t>
  </si>
  <si>
    <t>札幌市</t>
  </si>
  <si>
    <t>鶴岡市</t>
  </si>
  <si>
    <t>広島市</t>
  </si>
  <si>
    <t>和歌山市</t>
  </si>
  <si>
    <t>安芸高田市</t>
  </si>
  <si>
    <t>足立区</t>
  </si>
  <si>
    <t>小山市</t>
  </si>
  <si>
    <t>大田区</t>
  </si>
  <si>
    <t>成田市</t>
  </si>
  <si>
    <t>豊島区</t>
  </si>
  <si>
    <t>青森市</t>
  </si>
  <si>
    <t>川越市</t>
  </si>
  <si>
    <t>水戸市</t>
  </si>
  <si>
    <t>さいたま市</t>
  </si>
  <si>
    <t>世田谷区</t>
  </si>
  <si>
    <t>仙台市</t>
    <rPh sb="0" eb="3">
      <t>センダイシ</t>
    </rPh>
    <phoneticPr fontId="1"/>
  </si>
  <si>
    <t>沖縄県</t>
    <rPh sb="0" eb="3">
      <t>オキナワケン</t>
    </rPh>
    <phoneticPr fontId="1"/>
  </si>
  <si>
    <t>広島県</t>
    <rPh sb="0" eb="3">
      <t>ヒロシマケン</t>
    </rPh>
    <phoneticPr fontId="1"/>
  </si>
  <si>
    <t>順位</t>
    <rPh sb="0" eb="2">
      <t>ジュンイ</t>
    </rPh>
    <phoneticPr fontId="1"/>
  </si>
  <si>
    <t>今週の内閣官房認証件数</t>
    <rPh sb="0" eb="2">
      <t>コンシュウ</t>
    </rPh>
    <rPh sb="3" eb="5">
      <t>ナイカク</t>
    </rPh>
    <rPh sb="5" eb="7">
      <t>カンボウ</t>
    </rPh>
    <rPh sb="7" eb="9">
      <t>ニンショウ</t>
    </rPh>
    <rPh sb="9" eb="11">
      <t>ケンスウ</t>
    </rPh>
    <phoneticPr fontId="1"/>
  </si>
  <si>
    <t>内閣官房今週</t>
    <rPh sb="0" eb="2">
      <t>ナイカク</t>
    </rPh>
    <rPh sb="2" eb="4">
      <t>カンボウ</t>
    </rPh>
    <rPh sb="4" eb="6">
      <t>コンシュウ</t>
    </rPh>
    <phoneticPr fontId="1"/>
  </si>
  <si>
    <t>外務省</t>
    <rPh sb="0" eb="3">
      <t>ガイムショウ</t>
    </rPh>
    <phoneticPr fontId="1"/>
  </si>
  <si>
    <t>中国</t>
  </si>
  <si>
    <t>茨城県</t>
    <rPh sb="0" eb="3">
      <t>イバラキケン</t>
    </rPh>
    <phoneticPr fontId="1"/>
  </si>
  <si>
    <t>島根県</t>
    <rPh sb="0" eb="3">
      <t>シマネケン</t>
    </rPh>
    <phoneticPr fontId="1"/>
  </si>
  <si>
    <t>長崎県</t>
    <rPh sb="0" eb="3">
      <t>ナガサキケン</t>
    </rPh>
    <phoneticPr fontId="1"/>
  </si>
  <si>
    <t>認証組織</t>
    <rPh sb="0" eb="2">
      <t>ニンショウ</t>
    </rPh>
    <rPh sb="2" eb="4">
      <t>ソシキ</t>
    </rPh>
    <phoneticPr fontId="1"/>
  </si>
  <si>
    <t>内閣府知財事務局</t>
    <rPh sb="0" eb="2">
      <t>ナイカク</t>
    </rPh>
    <rPh sb="2" eb="3">
      <t>フ</t>
    </rPh>
    <rPh sb="3" eb="5">
      <t>チザイ</t>
    </rPh>
    <rPh sb="5" eb="8">
      <t>ジムキョク</t>
    </rPh>
    <phoneticPr fontId="1"/>
  </si>
  <si>
    <t>（独）国際交流基金</t>
    <rPh sb="0" eb="3">
      <t>ドク</t>
    </rPh>
    <rPh sb="3" eb="5">
      <t>コクサイ</t>
    </rPh>
    <rPh sb="5" eb="7">
      <t>コウリュウ</t>
    </rPh>
    <rPh sb="7" eb="9">
      <t>キキン</t>
    </rPh>
    <phoneticPr fontId="1"/>
  </si>
  <si>
    <t>厚生労働省</t>
    <rPh sb="0" eb="2">
      <t>コウセイ</t>
    </rPh>
    <rPh sb="2" eb="5">
      <t>ロウドウショウ</t>
    </rPh>
    <phoneticPr fontId="1"/>
  </si>
  <si>
    <t>認証組織となった日</t>
    <rPh sb="0" eb="2">
      <t>ニンショウ</t>
    </rPh>
    <rPh sb="2" eb="4">
      <t>ソシキ</t>
    </rPh>
    <rPh sb="8" eb="9">
      <t>ヒ</t>
    </rPh>
    <phoneticPr fontId="1"/>
  </si>
  <si>
    <t>国等</t>
    <rPh sb="0" eb="1">
      <t>クニ</t>
    </rPh>
    <rPh sb="1" eb="2">
      <t>トウ</t>
    </rPh>
    <phoneticPr fontId="1"/>
  </si>
  <si>
    <t>内閣官房
オリパラ事務局</t>
    <rPh sb="0" eb="2">
      <t>ナイカク</t>
    </rPh>
    <rPh sb="2" eb="4">
      <t>カンボウ</t>
    </rPh>
    <rPh sb="9" eb="12">
      <t>ジムキョク</t>
    </rPh>
    <phoneticPr fontId="1"/>
  </si>
  <si>
    <t>団体別</t>
    <rPh sb="0" eb="2">
      <t>ダンタイ</t>
    </rPh>
    <rPh sb="2" eb="3">
      <t>ベツ</t>
    </rPh>
    <phoneticPr fontId="3"/>
  </si>
  <si>
    <t>○</t>
    <phoneticPr fontId="1"/>
  </si>
  <si>
    <t>認証件数</t>
    <rPh sb="0" eb="2">
      <t>ニンショウ</t>
    </rPh>
    <rPh sb="2" eb="4">
      <t>ケンスウ</t>
    </rPh>
    <phoneticPr fontId="3"/>
  </si>
  <si>
    <t>静岡市</t>
    <rPh sb="0" eb="3">
      <t>シズオカシ</t>
    </rPh>
    <phoneticPr fontId="1"/>
  </si>
  <si>
    <t>愛媛県</t>
    <rPh sb="0" eb="3">
      <t>エヒメケン</t>
    </rPh>
    <phoneticPr fontId="1"/>
  </si>
  <si>
    <t>山形県</t>
    <phoneticPr fontId="1"/>
  </si>
  <si>
    <t>岐阜県</t>
    <rPh sb="0" eb="3">
      <t>ギフケン</t>
    </rPh>
    <phoneticPr fontId="1"/>
  </si>
  <si>
    <t>石川県</t>
    <rPh sb="0" eb="3">
      <t>イシカワケン</t>
    </rPh>
    <phoneticPr fontId="1"/>
  </si>
  <si>
    <t>横浜市</t>
    <rPh sb="0" eb="3">
      <t>ヨコハマシ</t>
    </rPh>
    <phoneticPr fontId="1"/>
  </si>
  <si>
    <t>秋田県</t>
    <rPh sb="0" eb="3">
      <t>アキタケン</t>
    </rPh>
    <phoneticPr fontId="1"/>
  </si>
  <si>
    <t>福岡市</t>
    <rPh sb="0" eb="3">
      <t>フクオカシ</t>
    </rPh>
    <phoneticPr fontId="1"/>
  </si>
  <si>
    <t>広島市</t>
    <rPh sb="0" eb="3">
      <t>ヒロシマシ</t>
    </rPh>
    <phoneticPr fontId="1"/>
  </si>
  <si>
    <t>滋賀県</t>
    <rPh sb="0" eb="3">
      <t>シガケン</t>
    </rPh>
    <phoneticPr fontId="1"/>
  </si>
  <si>
    <t>公益法人等</t>
  </si>
  <si>
    <r>
      <rPr>
        <sz val="8"/>
        <rFont val="メイリオ"/>
        <family val="3"/>
        <charset val="128"/>
      </rPr>
      <t>認証組織</t>
    </r>
    <r>
      <rPr>
        <sz val="6"/>
        <rFont val="メイリオ"/>
        <family val="3"/>
        <charset val="128"/>
      </rPr>
      <t xml:space="preserve">
</t>
    </r>
    <r>
      <rPr>
        <sz val="8"/>
        <rFont val="メイリオ"/>
        <family val="3"/>
        <charset val="128"/>
      </rPr>
      <t>（政令市等）</t>
    </r>
    <rPh sb="0" eb="2">
      <t>ニンショウ</t>
    </rPh>
    <rPh sb="2" eb="4">
      <t>ソシキ</t>
    </rPh>
    <rPh sb="6" eb="9">
      <t>セイレイシ</t>
    </rPh>
    <rPh sb="9" eb="10">
      <t>トウ</t>
    </rPh>
    <phoneticPr fontId="1"/>
  </si>
  <si>
    <t>（京都文プロ）</t>
    <rPh sb="1" eb="3">
      <t>キョウト</t>
    </rPh>
    <rPh sb="3" eb="4">
      <t>ブン</t>
    </rPh>
    <phoneticPr fontId="1"/>
  </si>
  <si>
    <t>（広島）</t>
    <rPh sb="1" eb="3">
      <t>ヒロシマ</t>
    </rPh>
    <phoneticPr fontId="1"/>
  </si>
  <si>
    <t>○
（熊本）</t>
    <rPh sb="3" eb="5">
      <t>クマモト</t>
    </rPh>
    <phoneticPr fontId="1"/>
  </si>
  <si>
    <t>都道府県
政令市等</t>
    <rPh sb="0" eb="4">
      <t>トドウフケン</t>
    </rPh>
    <rPh sb="5" eb="8">
      <t>セイレイシ</t>
    </rPh>
    <rPh sb="8" eb="9">
      <t>トウ</t>
    </rPh>
    <phoneticPr fontId="3"/>
  </si>
  <si>
    <t>○
（福岡）
（北九州）</t>
    <rPh sb="8" eb="11">
      <t>キタキュウシュウ</t>
    </rPh>
    <phoneticPr fontId="1"/>
  </si>
  <si>
    <t>北九州市</t>
    <rPh sb="0" eb="4">
      <t>キタキュウシュウシ</t>
    </rPh>
    <phoneticPr fontId="1"/>
  </si>
  <si>
    <t>経済産業省</t>
    <rPh sb="0" eb="2">
      <t>ケイザイ</t>
    </rPh>
    <rPh sb="2" eb="5">
      <t>サンギョウショウ</t>
    </rPh>
    <phoneticPr fontId="1"/>
  </si>
  <si>
    <t>観光庁</t>
    <rPh sb="0" eb="3">
      <t>カンコウチョウ</t>
    </rPh>
    <phoneticPr fontId="1"/>
  </si>
  <si>
    <t>富山県</t>
    <rPh sb="0" eb="2">
      <t>トヤマ</t>
    </rPh>
    <rPh sb="2" eb="3">
      <t>ケン</t>
    </rPh>
    <phoneticPr fontId="1"/>
  </si>
  <si>
    <t>○
（仙台）</t>
    <rPh sb="3" eb="5">
      <t>センダイ</t>
    </rPh>
    <phoneticPr fontId="1"/>
  </si>
  <si>
    <t>○
（静岡）
（浜松）</t>
    <rPh sb="3" eb="5">
      <t>シズオカ</t>
    </rPh>
    <rPh sb="8" eb="10">
      <t>ハママツ</t>
    </rPh>
    <phoneticPr fontId="1"/>
  </si>
  <si>
    <t>静岡県</t>
    <rPh sb="0" eb="3">
      <t>シズオカケン</t>
    </rPh>
    <phoneticPr fontId="1"/>
  </si>
  <si>
    <t>浜松市</t>
    <rPh sb="0" eb="3">
      <t>ハママツシ</t>
    </rPh>
    <phoneticPr fontId="1"/>
  </si>
  <si>
    <t>宮城県</t>
    <rPh sb="0" eb="3">
      <t>ミヤギケン</t>
    </rPh>
    <phoneticPr fontId="1"/>
  </si>
  <si>
    <t>○
（新潟）</t>
    <rPh sb="3" eb="5">
      <t>ニイガタ</t>
    </rPh>
    <phoneticPr fontId="1"/>
  </si>
  <si>
    <t>○
（川崎）
（横浜）</t>
    <rPh sb="3" eb="5">
      <t>カワサキ</t>
    </rPh>
    <rPh sb="8" eb="10">
      <t>ヨコハマ</t>
    </rPh>
    <phoneticPr fontId="1"/>
  </si>
  <si>
    <t>神奈川県</t>
    <rPh sb="0" eb="4">
      <t>カナガワケン</t>
    </rPh>
    <phoneticPr fontId="1"/>
  </si>
  <si>
    <t>鳥取県</t>
    <rPh sb="0" eb="3">
      <t>トットリケン</t>
    </rPh>
    <phoneticPr fontId="1"/>
  </si>
  <si>
    <t>大阪府</t>
    <rPh sb="0" eb="3">
      <t>オオサカフ</t>
    </rPh>
    <phoneticPr fontId="1"/>
  </si>
  <si>
    <t>○
（大阪）
（堺）</t>
    <rPh sb="3" eb="5">
      <t>オオサカ</t>
    </rPh>
    <rPh sb="8" eb="9">
      <t>サカイ</t>
    </rPh>
    <phoneticPr fontId="1"/>
  </si>
  <si>
    <t>大阪市</t>
    <rPh sb="0" eb="3">
      <t>オオサカシ</t>
    </rPh>
    <phoneticPr fontId="1"/>
  </si>
  <si>
    <t>堺市</t>
    <rPh sb="0" eb="2">
      <t>サカイシ</t>
    </rPh>
    <phoneticPr fontId="1"/>
  </si>
  <si>
    <t>和歌山県</t>
    <rPh sb="0" eb="4">
      <t>ワカヤマケン</t>
    </rPh>
    <phoneticPr fontId="1"/>
  </si>
  <si>
    <t>福井県</t>
    <rPh sb="0" eb="3">
      <t>フクイケン</t>
    </rPh>
    <phoneticPr fontId="1"/>
  </si>
  <si>
    <t>2016年度</t>
    <rPh sb="4" eb="6">
      <t>ネンド</t>
    </rPh>
    <phoneticPr fontId="3"/>
  </si>
  <si>
    <t>2017年度</t>
    <rPh sb="4" eb="6">
      <t>ネンド</t>
    </rPh>
    <phoneticPr fontId="3"/>
  </si>
  <si>
    <t>2016年度</t>
    <rPh sb="4" eb="6">
      <t>ネンド</t>
    </rPh>
    <phoneticPr fontId="1"/>
  </si>
  <si>
    <t>2017年度</t>
    <rPh sb="4" eb="6">
      <t>ネンド</t>
    </rPh>
    <phoneticPr fontId="1"/>
  </si>
  <si>
    <t>2016年度</t>
    <rPh sb="4" eb="6">
      <t>ネンド</t>
    </rPh>
    <phoneticPr fontId="1"/>
  </si>
  <si>
    <t>2017年度</t>
    <rPh sb="4" eb="6">
      <t>ネンド</t>
    </rPh>
    <phoneticPr fontId="1"/>
  </si>
  <si>
    <t>＊＊＊</t>
    <phoneticPr fontId="1"/>
  </si>
  <si>
    <t>○</t>
    <phoneticPr fontId="1"/>
  </si>
  <si>
    <t>○</t>
    <phoneticPr fontId="1"/>
  </si>
  <si>
    <t>開催県別数</t>
    <rPh sb="0" eb="2">
      <t>カイサイ</t>
    </rPh>
    <rPh sb="2" eb="4">
      <t>ケンベツ</t>
    </rPh>
    <rPh sb="4" eb="5">
      <t>スウ</t>
    </rPh>
    <phoneticPr fontId="1"/>
  </si>
  <si>
    <t>－</t>
  </si>
  <si>
    <t>－</t>
    <phoneticPr fontId="1"/>
  </si>
  <si>
    <t>県・市認証数割合</t>
    <rPh sb="0" eb="1">
      <t>ケン</t>
    </rPh>
    <rPh sb="2" eb="3">
      <t>シ</t>
    </rPh>
    <rPh sb="3" eb="5">
      <t>ニンショウ</t>
    </rPh>
    <rPh sb="5" eb="6">
      <t>スウ</t>
    </rPh>
    <rPh sb="6" eb="8">
      <t>ワリアイ</t>
    </rPh>
    <phoneticPr fontId="1"/>
  </si>
  <si>
    <t>○</t>
    <phoneticPr fontId="1"/>
  </si>
  <si>
    <t>山形県</t>
    <rPh sb="0" eb="3">
      <t>ヤマガタケン</t>
    </rPh>
    <phoneticPr fontId="1"/>
  </si>
  <si>
    <t>岩手県</t>
  </si>
  <si>
    <t>登米市</t>
  </si>
  <si>
    <t>宇部市</t>
  </si>
  <si>
    <t>○
（札幌市）</t>
    <rPh sb="3" eb="6">
      <t>サッポロシ</t>
    </rPh>
    <phoneticPr fontId="1"/>
  </si>
  <si>
    <t>認証組織別　認証件数一覧</t>
    <rPh sb="0" eb="2">
      <t>ニンショウ</t>
    </rPh>
    <rPh sb="2" eb="4">
      <t>ソシキ</t>
    </rPh>
    <rPh sb="4" eb="5">
      <t>ベツ</t>
    </rPh>
    <rPh sb="6" eb="8">
      <t>ニンショウ</t>
    </rPh>
    <rPh sb="8" eb="10">
      <t>ケンスウ</t>
    </rPh>
    <rPh sb="10" eb="12">
      <t>イチラン</t>
    </rPh>
    <phoneticPr fontId="1"/>
  </si>
  <si>
    <t>開催地別　認証事業数一覧</t>
    <rPh sb="0" eb="2">
      <t>カイサイ</t>
    </rPh>
    <rPh sb="2" eb="3">
      <t>チ</t>
    </rPh>
    <rPh sb="3" eb="4">
      <t>ベツ</t>
    </rPh>
    <rPh sb="5" eb="7">
      <t>ニンショウ</t>
    </rPh>
    <rPh sb="7" eb="9">
      <t>ジギョウ</t>
    </rPh>
    <rPh sb="9" eb="10">
      <t>スウ</t>
    </rPh>
    <rPh sb="10" eb="12">
      <t>イチラン</t>
    </rPh>
    <phoneticPr fontId="1"/>
  </si>
  <si>
    <t>港区</t>
    <phoneticPr fontId="1"/>
  </si>
  <si>
    <t>〇
（神戸市）</t>
    <rPh sb="3" eb="6">
      <t>コウベシ</t>
    </rPh>
    <phoneticPr fontId="1"/>
  </si>
  <si>
    <t>〇</t>
    <phoneticPr fontId="1"/>
  </si>
  <si>
    <t>鹿沼秋まつり実行委員会</t>
  </si>
  <si>
    <t>〇</t>
    <phoneticPr fontId="1"/>
  </si>
  <si>
    <t>奈良県</t>
    <rPh sb="0" eb="3">
      <t>ナラケン</t>
    </rPh>
    <phoneticPr fontId="1"/>
  </si>
  <si>
    <t>堺市</t>
  </si>
  <si>
    <t>WEB</t>
    <phoneticPr fontId="1"/>
  </si>
  <si>
    <t>東北</t>
  </si>
  <si>
    <t>東京</t>
  </si>
  <si>
    <t>関東（東京除く）</t>
  </si>
  <si>
    <t>中部</t>
  </si>
  <si>
    <t>近畿</t>
  </si>
  <si>
    <t>四国</t>
  </si>
  <si>
    <t>九州</t>
  </si>
  <si>
    <t>・</t>
    <phoneticPr fontId="1"/>
  </si>
  <si>
    <t>・</t>
    <phoneticPr fontId="1"/>
  </si>
  <si>
    <t>件</t>
    <rPh sb="0" eb="1">
      <t>ケン</t>
    </rPh>
    <phoneticPr fontId="1"/>
  </si>
  <si>
    <t>その他（インターネット等）</t>
    <rPh sb="2" eb="3">
      <t>タ</t>
    </rPh>
    <rPh sb="11" eb="12">
      <t>トウ</t>
    </rPh>
    <phoneticPr fontId="1"/>
  </si>
  <si>
    <t>国の機関</t>
  </si>
  <si>
    <t>地方公共団体</t>
  </si>
  <si>
    <t>株式会社等</t>
  </si>
  <si>
    <t>その他（実行委員会等）</t>
  </si>
  <si>
    <t>伝統芸能・まつり</t>
  </si>
  <si>
    <t>現代アート・メディア芸術</t>
  </si>
  <si>
    <t>食文化</t>
  </si>
  <si>
    <t>障害者芸術</t>
  </si>
  <si>
    <t>音楽</t>
  </si>
  <si>
    <t>演劇</t>
  </si>
  <si>
    <t>美術</t>
  </si>
  <si>
    <t>工芸</t>
  </si>
  <si>
    <t>認証件数</t>
    <rPh sb="0" eb="2">
      <t>ニンショウ</t>
    </rPh>
    <rPh sb="2" eb="4">
      <t>ケンスウ</t>
    </rPh>
    <phoneticPr fontId="1"/>
  </si>
  <si>
    <t>開催地域別
認証件数</t>
    <rPh sb="0" eb="2">
      <t>カイサイ</t>
    </rPh>
    <rPh sb="2" eb="4">
      <t>チイキ</t>
    </rPh>
    <rPh sb="4" eb="5">
      <t>ベツ</t>
    </rPh>
    <rPh sb="6" eb="8">
      <t>ニンショウ</t>
    </rPh>
    <rPh sb="8" eb="10">
      <t>ケンスウ</t>
    </rPh>
    <phoneticPr fontId="1"/>
  </si>
  <si>
    <t>団体分類別
認証件数</t>
    <rPh sb="0" eb="2">
      <t>ダンタイ</t>
    </rPh>
    <rPh sb="2" eb="4">
      <t>ブンルイ</t>
    </rPh>
    <rPh sb="4" eb="5">
      <t>ベツ</t>
    </rPh>
    <rPh sb="6" eb="8">
      <t>ニンショウ</t>
    </rPh>
    <rPh sb="8" eb="10">
      <t>ケンスウ</t>
    </rPh>
    <phoneticPr fontId="1"/>
  </si>
  <si>
    <t>実施分野別
認証件数</t>
    <rPh sb="0" eb="2">
      <t>ジッシ</t>
    </rPh>
    <rPh sb="2" eb="4">
      <t>ブンヤ</t>
    </rPh>
    <rPh sb="4" eb="5">
      <t>ベツ</t>
    </rPh>
    <rPh sb="6" eb="8">
      <t>ニンショウ</t>
    </rPh>
    <rPh sb="8" eb="10">
      <t>ケンスウ</t>
    </rPh>
    <phoneticPr fontId="1"/>
  </si>
  <si>
    <t>鹿沼秋まつり</t>
  </si>
  <si>
    <t>常滑市</t>
  </si>
  <si>
    <t>泉佐野市</t>
  </si>
  <si>
    <t>藤沢市</t>
  </si>
  <si>
    <t>国税庁</t>
    <rPh sb="0" eb="3">
      <t>コクゼイチョウ</t>
    </rPh>
    <phoneticPr fontId="1"/>
  </si>
  <si>
    <t>港区</t>
    <rPh sb="0" eb="1">
      <t>ミナト</t>
    </rPh>
    <rPh sb="1" eb="2">
      <t>ク</t>
    </rPh>
    <phoneticPr fontId="1"/>
  </si>
  <si>
    <t>徳島県</t>
    <rPh sb="0" eb="2">
      <t>トクシマ</t>
    </rPh>
    <rPh sb="2" eb="3">
      <t>ケン</t>
    </rPh>
    <phoneticPr fontId="1"/>
  </si>
  <si>
    <t>喜多郡内子町</t>
  </si>
  <si>
    <t>愛甲郡愛川町</t>
  </si>
  <si>
    <t>鹿沼市</t>
  </si>
  <si>
    <t>世界各国の観光客、日本で働く研修生、インターンシップ留学生、社員として働く方々が日本の文化を体験したいとの声が大変多く、体験の研修を行っております。どこの施設もバリアフリーになっており、目の不自由な方、身体の不自由な方からの依頼も多く（北海道から沖縄まで）また、中国では文化交流を１０年以上行っております。茶道、華道、着付け、日本料理の頂き方、サービスの仕方、紙切り・獅子舞・折り紙等、詩吟、日本舞踊、童謡、太鼓、お寿司・おにぎり・そば打ち体験、中国北京ではキャラクター弁当を体験。イベント会場では英語、中国語、韓国語対応スタッフを配置しパンフレット対応もあります。スタッフの先生方は着物で対応します。</t>
  </si>
  <si>
    <t>岐阜県</t>
    <rPh sb="0" eb="2">
      <t>ギフ</t>
    </rPh>
    <rPh sb="2" eb="3">
      <t>ケン</t>
    </rPh>
    <phoneticPr fontId="1"/>
  </si>
  <si>
    <t>上川郡東川町</t>
  </si>
  <si>
    <t>浜田市</t>
  </si>
  <si>
    <t>横浜トリエンナーレ組織委員会</t>
    <phoneticPr fontId="1"/>
  </si>
  <si>
    <t>岐阜県</t>
    <phoneticPr fontId="1"/>
  </si>
  <si>
    <t>山形市</t>
    <phoneticPr fontId="1"/>
  </si>
  <si>
    <t>石川県</t>
    <phoneticPr fontId="1"/>
  </si>
  <si>
    <t>いしかわ子ども文化体験チャレンジスクール</t>
    <phoneticPr fontId="1"/>
  </si>
  <si>
    <t>海外</t>
    <phoneticPr fontId="1"/>
  </si>
  <si>
    <t>一般財団法人和歌山県文化振興財団</t>
    <phoneticPr fontId="1"/>
  </si>
  <si>
    <t>400～【10】</t>
    <phoneticPr fontId="1"/>
  </si>
  <si>
    <t>200～399【10】</t>
    <phoneticPr fontId="1"/>
  </si>
  <si>
    <t>100～199【4】</t>
    <phoneticPr fontId="1"/>
  </si>
  <si>
    <t>30～99【21】</t>
    <phoneticPr fontId="1"/>
  </si>
  <si>
    <t>～29【2】</t>
    <phoneticPr fontId="1"/>
  </si>
  <si>
    <t>福島市</t>
  </si>
  <si>
    <t>2018年度～</t>
    <rPh sb="4" eb="6">
      <t>ネンド</t>
    </rPh>
    <phoneticPr fontId="1"/>
  </si>
  <si>
    <t>2018年度～</t>
    <rPh sb="4" eb="6">
      <t>ネンド</t>
    </rPh>
    <phoneticPr fontId="3"/>
  </si>
  <si>
    <t>開催地別 認証件数マップ</t>
    <rPh sb="0" eb="4">
      <t>カイサイチベツ</t>
    </rPh>
    <rPh sb="5" eb="9">
      <t>ニンショウケンスウ</t>
    </rPh>
    <phoneticPr fontId="1"/>
  </si>
  <si>
    <t>累積認証件数</t>
    <rPh sb="0" eb="2">
      <t>ルイセキ</t>
    </rPh>
    <rPh sb="2" eb="4">
      <t>ニンショウ</t>
    </rPh>
    <rPh sb="4" eb="6">
      <t>ケンスウ</t>
    </rPh>
    <phoneticPr fontId="1"/>
  </si>
  <si>
    <t>「英語の通じる街」実行委員会</t>
  </si>
  <si>
    <t>札幌市</t>
    <rPh sb="0" eb="2">
      <t>サッポロ</t>
    </rPh>
    <rPh sb="2" eb="3">
      <t>シ</t>
    </rPh>
    <phoneticPr fontId="1"/>
  </si>
  <si>
    <t>徳島県</t>
    <phoneticPr fontId="1"/>
  </si>
  <si>
    <t>チームラボ　徳島県文化の森　デジタルアート展示「クリスタルユニバース」</t>
    <phoneticPr fontId="1"/>
  </si>
  <si>
    <t>デジタルアート「クリスタルユニバース」は、光の彫刻の集合体によって宇宙空間を表現しており、鑑賞者の行動により無限に変化する作品。作品の展示に際してはパンフレットやホームページで英語による作品解説を行い、外国人の方にも言葉や文化の壁を超えて、日本発の新たな「美」を感じていただける。また、会場内にスロープを設けたり、車椅子の貸出を行うなど、身体に障がいがある方にも楽しんでいただける催し。</t>
  </si>
  <si>
    <t>チームラボ　徳島県文化の森　プロジェクションマッピング「文化の森に憑依する滝」</t>
    <phoneticPr fontId="1"/>
  </si>
  <si>
    <t>世界初となる常設型のプロジェクションマッピングであり、建物の壁面に巨大な滝が出現。作品の展示に際してはパンフレットやホームページで英語による作品解説を行い、外国人の方にも言葉や文化の壁を越えて、最先端のデジタル技術が生み出す普遍的な美しい景観を楽しんでいただける。会場となる文化の森総合公園内には障がい者用駐車場やスロープを設け、身体に障がいがある方にも作品を鑑賞していただくことができる。</t>
  </si>
  <si>
    <t>若き演奏家たちによるクラシックアンサンブルin古民家山十邸</t>
    <phoneticPr fontId="1"/>
  </si>
  <si>
    <t>愛川町教育委員会</t>
    <phoneticPr fontId="1"/>
  </si>
  <si>
    <t>国登録有形文化財である古民家山十邸を、高校生による演奏会の場として提供し、若者の文化・芸術活動を支援するとともに、地域資源としての古民家山十邸の新たな魅力を創造・発信していく。開演前には庭園内に愛川ブランド事業者によるカフェを出店するなど、ホール等での演奏会さながらの雰囲気を醸し出す。地域で暮らす外国人住民も、共に演奏会を楽しむことができるよう、スペイン語・ポルトガル語に翻訳したプログラム等を用意する。</t>
  </si>
  <si>
    <t>市民ロビーコンサート</t>
    <phoneticPr fontId="1"/>
  </si>
  <si>
    <t>市民が気軽に音楽に親しみ、生活のうるおいを高めるとともに札幌市ゆかりの音楽家と市民のふれあいの機会を提供し、音楽文化を振興するため、市役所１階ロビーで毎月１回（原則第４金曜日）コンサートを開催。札幌市にゆかりのある中堅音楽家が主に出演するほか、毎年7月には、世界の若手音楽家を育成する国際教育音楽祭パシフィック・ミュージック・フェスティバルの講師陣が出演。会場は市役所１階のロビーで、障がいのある方も観覧可能（車椅子を利用する方、目の不自由な方の観覧実績あり）。</t>
  </si>
  <si>
    <t>ヨコハマ・パラトリエンナーレ2017</t>
    <phoneticPr fontId="1"/>
  </si>
  <si>
    <t>横浜ランデヴープロジェクト実行委員会</t>
    <phoneticPr fontId="1"/>
  </si>
  <si>
    <t>障害のあるなしに関わらず多様な市民やアーティストらが対等な立場で芸術活動に取り組むことで、障害のある方が社会活動に参加する機会をつくり、あらゆる立場の人が関わりを持つ寛容性のある共生社会の実現を目指すアートプロジェクト。３年に一度開催。国際芸術祭として、在日・訪日外国人や外国につながる人々のコミュニティを対象にアーティストとの協働による作品制作を実施。外国の方や障害のある方をはじめ、多様な人々に対する適切な広報手段の選択や多言語による情報発信のほか、会場のバリアフリー対応などを実施。</t>
  </si>
  <si>
    <t>漫画界のレジェンド　松本零士展</t>
    <phoneticPr fontId="1"/>
  </si>
  <si>
    <t>宇宙を舞台としたＳＦ漫画の名作を生んだ松本零士作品の展覧会。直筆の漫画原稿、セル画、立体模型などの資料も含めた約３００点の作品で紹介する。作者本人によるトークショーや県内教育機関と連携したワークショップなど関連イベントも開催し、日本が誇るメディア芸術であるアニメーション文化に触れる機会を提供する。実施にあたっては、ホームページや配布物に英語での解説を併記し、外国人も楽しめるものとする。</t>
  </si>
  <si>
    <t>第3回全国メロンサミットin鶴岡</t>
    <phoneticPr fontId="1"/>
  </si>
  <si>
    <t>第3回全国メロンサミットin鶴岡実行委員会</t>
    <rPh sb="0" eb="1">
      <t>ダイ</t>
    </rPh>
    <rPh sb="2" eb="3">
      <t>カイ</t>
    </rPh>
    <rPh sb="3" eb="5">
      <t>ゼンコク</t>
    </rPh>
    <rPh sb="14" eb="16">
      <t>ツルオカ</t>
    </rPh>
    <rPh sb="16" eb="18">
      <t>ジッコウ</t>
    </rPh>
    <rPh sb="18" eb="21">
      <t>イインカイ</t>
    </rPh>
    <phoneticPr fontId="1"/>
  </si>
  <si>
    <t>国のメロン生産・流通関係者が一堂に会して情報交換を行い、メロンの歴史や価値、全国のメロンの多様性を学ぶ機会とするとともに、GI保護制度などを活用した海外輸出の可能性など、日本のメロンの新たな展開を模索する。一般向けイベントも開催。１日目は全国産地首脳会談、メロンシンポジウム等を行う。２日目は「全国メロンと庄内砂丘メロン魅力の共演」と題し、一般消費者向けに全国のメロンやメロン加工品の販売、ワンコイン食べ比べ等のイベントを開催。イベント会場は原則バリアフリーとし、専用駐車場を設けるなど、障がい者にとって参加しやすいものとするほか、シャトルバスも運行。</t>
  </si>
  <si>
    <t>「広島神楽」定期公演</t>
    <phoneticPr fontId="1"/>
  </si>
  <si>
    <t>RCC文化センター・イズミテクノホールマネジメントグループ共同事業体</t>
    <rPh sb="3" eb="5">
      <t>ブンカ</t>
    </rPh>
    <rPh sb="29" eb="31">
      <t>キョウドウ</t>
    </rPh>
    <rPh sb="31" eb="34">
      <t>ジギョウタイ</t>
    </rPh>
    <phoneticPr fontId="1"/>
  </si>
  <si>
    <t>中国地方に伝わり現在でも150ちかい神楽団によって県内各地で盛んに行われている「広島神楽」(芸北神楽）を、広島平和記念公園にもほどちかい市内中心部のイベントホールで、4月から12月までの間の毎週水曜日の夜、年40回近く上演。国内だけでなく、海外からの観光客の皆様にもご覧いただくために、英語の掲示物、案内を設置し、より深く神楽を楽しんでいただくために出演神楽団の紹介や上演演目の内容について英語のチラシを配布。</t>
  </si>
  <si>
    <t>サンシャワー：東南アジアの現代美術展 1980年代から現在まで</t>
    <phoneticPr fontId="1"/>
  </si>
  <si>
    <t>独立行政法人　国際交流基金</t>
    <rPh sb="0" eb="2">
      <t>ドクリツ</t>
    </rPh>
    <rPh sb="2" eb="4">
      <t>ギョウセイ</t>
    </rPh>
    <rPh sb="4" eb="6">
      <t>ホウジン</t>
    </rPh>
    <rPh sb="7" eb="9">
      <t>コクサイ</t>
    </rPh>
    <rPh sb="9" eb="11">
      <t>コウリュウ</t>
    </rPh>
    <rPh sb="11" eb="13">
      <t>キキン</t>
    </rPh>
    <phoneticPr fontId="1"/>
  </si>
  <si>
    <t>2017年のASEAN（東南アジア諸国連合）設立50周年を記念し、東南アジア地域の現代美術を概観する展覧会を日本を代表する美術館二館で同時に開催。ASEAN10か国の作家約85組、計180点の作品を一挙展示する、同種の展覧会としては史上最大規模のものとなる。アート作品の展示を通じ外国人と日本人の言葉の壁を取り除くとともに、同時代に東南アジアで生きる人々への共感と理解を醸成。会場には日・英・中・韓の4言語の来場者配布用作品リスト、及び日英2言語での音声ガイドを配置（予定）。</t>
  </si>
  <si>
    <t>インターナショナル和食フォーラム（関西・大阪文化力会議２０１７）</t>
    <phoneticPr fontId="1"/>
  </si>
  <si>
    <t>公益財団法人　関西・大阪２１世紀協会</t>
    <phoneticPr fontId="1"/>
  </si>
  <si>
    <t>ユネスコ無形文化遺産に登録され、いまや世界的な広がりを見せる「和食」。人類の健康に貢献する「インターナショナル和食フォーラム（I.W.F.）」を開催し、'17食博（2017年4月28日（金）～5月7日（日））とともに世界に発信する。会場がバリアフリーとなっており、傍聴席には障がい者席を設ける。また、パンフレットやチラシの一部に外国語を表記。</t>
  </si>
  <si>
    <t>TOYBOX OF JAPAN</t>
    <phoneticPr fontId="1"/>
  </si>
  <si>
    <t>大日本印刷株式会社</t>
    <phoneticPr fontId="1"/>
  </si>
  <si>
    <t>マレーシア・クアラルンプール</t>
    <phoneticPr fontId="1"/>
  </si>
  <si>
    <t>日本企業の技術や製品と「知育」を掛け合わせた体験型展示イベント「TOYBOXOFJAPAN」を、マレーシアの首都・クアラルンプールのISETANTheJapanStore内において開催。同イベントにおいては、イベント会場を“おもちゃ箱”に見立て、日本企業の技術・製品などを「知育」に活かしたオリジナルの“おもちゃ”の数々を”遊びながら学べる体験型の知育コンテンツ”にアレンジ。来場者は全ての“おもちゃ”を実際に手にとって五感で体感し、「不思議に思う」「驚く」「触れる」「遊びつくす」ことでさまざまな「学び」を得ることができる。遊び方や製品説明については日本語、英語を併記。</t>
  </si>
  <si>
    <t>アート・ミックス・ジャパン2017</t>
    <phoneticPr fontId="1"/>
  </si>
  <si>
    <t>アートミックスジャパン実行委員会</t>
    <rPh sb="11" eb="13">
      <t>ジッコウ</t>
    </rPh>
    <rPh sb="13" eb="16">
      <t>イインカイ</t>
    </rPh>
    <phoneticPr fontId="1"/>
  </si>
  <si>
    <t>“日本が誇る一流の伝統芸術を、気軽に、楽しみながら、学べる”。をテーマに、日本各地の伝統芸術の一流アーティストが新潟に集結、3週間で27の公演を行う和の祭典。
歌舞伎や能、狂言、神楽、和楽器などのステージとともに、和食・酒・着物・工芸品等のコンテンツも展開することで日本文化の魅力を一挙に体感できる。車いす席を完備、当日の案内担当をつけるなど、障がいをお持ちの方にも安心してご来場いただける。HPは日本語サイト・英語サイトで対応し外国人へも対応。</t>
  </si>
  <si>
    <t>ぎふ清流文化プラザ「tomoniプロジェクト（2017年4月）」</t>
    <phoneticPr fontId="1"/>
  </si>
  <si>
    <t>本事業は、東京2020大会に向け障がい者文化芸術活動を通した社会参画への機運醸成を図るため、また2020年以降も障がい者芸術が本県の誇るべきレガシーとなるよう、障がい者による舞台公演「ハートアートライブtomoni2017」、舞台芸術鑑賞会「スプリングハートフルフェスタ」、芸術企画展「○△□な日常」を開催し、共生社会の実現を目指す。</t>
  </si>
  <si>
    <t>港南ふれあい桜祭り　ボートレース表彰式で勝利のブーケを届けたい！</t>
    <phoneticPr fontId="1"/>
  </si>
  <si>
    <t>子供達が作る【勝利のブーケ】をスポーツ選手に届ける会</t>
    <phoneticPr fontId="1"/>
  </si>
  <si>
    <t>【港南ふれあい桜祭り】のイベントの一つであるボートレースの表彰式で、優勝チームに賞状と共に渡される【勝利のブーケ】を子供達に作ってもらうワークショップを開催。ブーケは、造花を使用。桜の造花を使うことによって、日本の桜の美しさを海外に発信。ブーケ製作のワークショップは、バリアフリースペースで行う。外国人でもワークショップに参加できるように、英語でも募集表記・指導をする。</t>
  </si>
  <si>
    <t>ＰＭＦ2017　第28回パシフィック・ミュージック・フェスティバル</t>
    <phoneticPr fontId="1"/>
  </si>
  <si>
    <t>公益財団法人パシフィック・ミュージック・フェスティバル組織委員会</t>
    <rPh sb="0" eb="2">
      <t>コウエキ</t>
    </rPh>
    <rPh sb="2" eb="4">
      <t>ザイダン</t>
    </rPh>
    <rPh sb="4" eb="6">
      <t>ホウジン</t>
    </rPh>
    <rPh sb="27" eb="29">
      <t>ソシキ</t>
    </rPh>
    <rPh sb="29" eb="32">
      <t>イインカイ</t>
    </rPh>
    <phoneticPr fontId="1"/>
  </si>
  <si>
    <t>世界中からオーディションで選ばれた若手音楽家が世界一流の教授陣からクラシック音楽を学ぶ国際教育音楽祭。英語を公用言語とし（外国人スタッフ等）、国や言葉、文化の壁を越えた音楽の力で国際交流を深める。ウェブサイト、印刷物の英語対応等により外国人来場客にも配慮。札幌市内・外にて約30公演の演奏会を実施。オーケストラ演奏会のハイビジョン映像をインターネットにより無料配信し、会場に足を運ぶことが難しい方々へ鑑賞の機会を提供。</t>
  </si>
  <si>
    <t>平成29年度学校団体鑑賞事業「和太鼓鑑賞公演～舞太鼓あすか組～」</t>
    <phoneticPr fontId="1"/>
  </si>
  <si>
    <t>青少年の育成事業の一環として日本の伝統芸能を身近に楽しんでいただく事を目的に、学生の皆様を対象とした鑑賞事業を実施。幅広く県民の皆様にも伝統芸能に触れていただきたく、一般の方も低価格で鑑賞していただける。特別支援学校の生徒さんたちにも参加していただく。また、留学生の方もご招待。</t>
  </si>
  <si>
    <t>心のバリアフリー研修</t>
    <phoneticPr fontId="1"/>
  </si>
  <si>
    <t>田川市</t>
    <phoneticPr fontId="1"/>
  </si>
  <si>
    <t>田川市</t>
  </si>
  <si>
    <t>福岡県田川市は「石炭」の産出地であり、筑豊の炭坑を基に描かれた山本作兵衛氏の炭坑記録画等が世界記憶遺産に登録されている。また、「炭鉱」という産業遺産に関して共通点のあるドイツを相手国として、ホストタウンに登録されている。
今後、ホストタウン事業として、市民とドイツ人選手や関係者等との交流を行い、本市の文化や観光等について情報発信していくこととしている。本市を訪れるパラリンピック選手へも文化・観光の魅力発信すべく、「心のバリアフリー研修」事業を通し、安全・安心・快適なまちづくりを推進し、障がいに対する一層の理解を深めていく。</t>
  </si>
  <si>
    <t>第１０回声楽アンサンブルコンテスト全国大会２０１７</t>
    <phoneticPr fontId="1"/>
  </si>
  <si>
    <t>声楽アンサンブルコンテスト全国大会実行委員会</t>
    <rPh sb="0" eb="2">
      <t>セイガク</t>
    </rPh>
    <rPh sb="13" eb="15">
      <t>ゼンコク</t>
    </rPh>
    <rPh sb="15" eb="17">
      <t>タイカイ</t>
    </rPh>
    <rPh sb="17" eb="19">
      <t>ジッコウ</t>
    </rPh>
    <rPh sb="19" eb="22">
      <t>イインカイ</t>
    </rPh>
    <phoneticPr fontId="1"/>
  </si>
  <si>
    <t>２名から１６名までの少人数編成の合唱グループによるコンテスト。各都道府県で開催されるアンサンブルコンテストで優勝した団体など、各都道府県合唱連盟から推薦された団体と全国、海外からの公募団体の127団体が出場。外国語対応の大会ＨＰやチラシにより、海外団体からスムーズに応募できるよう取り組んでいる。また、大会期間中は、通訳アテンドを海外団体に配置しサポート。</t>
  </si>
  <si>
    <t>百万石まちなかめぐり　さくら2017</t>
    <phoneticPr fontId="1"/>
  </si>
  <si>
    <t>百万石まちなかめぐり実行委員会</t>
    <rPh sb="0" eb="3">
      <t>ヒャクマンゴク</t>
    </rPh>
    <rPh sb="10" eb="12">
      <t>ジッコウ</t>
    </rPh>
    <rPh sb="12" eb="15">
      <t>イインカイ</t>
    </rPh>
    <phoneticPr fontId="1"/>
  </si>
  <si>
    <t>本事業は、観光客や外国人来場者に対し、多彩な伝統工芸・文化体験のワークショップなどを提供し、いしかわの歴史・伝統・文化を発信する。
会場のしいのき迎賓館では、外国語対応可能なコンシェルジュを配置し、イベント案内などの問い合わせに対応するほか、ボランティア通訳ガイドも配置。また、貸出用車いすを備える。</t>
  </si>
  <si>
    <t>２０１７いしかわミュージックアカデミー</t>
    <phoneticPr fontId="1"/>
  </si>
  <si>
    <t>いしかわミュージックアカデミー実行委員会</t>
    <phoneticPr fontId="1"/>
  </si>
  <si>
    <t>本事業は、国内外の著名な講師によるレッスンを行い、世界へ羽ばたく若手音楽家の育成と石川の音楽文化の振興と国内外への発信を目的に、平成10年度から実施。毎年、継続的に実施する。英語表記のホームページやチラシを作成し、外国人の受講生を広く募集するほか、コンサートに出向くことが困難な障害者等のために、県内各地の特別支援学校や福祉施設等等を訪問し、ミニコンサートを実施。</t>
  </si>
  <si>
    <t>清流の国ぎふ芸術祭 Art Award IN THE CUBE 2017</t>
    <phoneticPr fontId="1"/>
  </si>
  <si>
    <t>トリエンナーレ形式の全国規模の公募展。芸術祭の開催を通し、東京2020大会に向け、岐阜から新たな魅力を国内外に発信するとともに、2020年以降の地域が誇る文化芸術をレガシーとして守り、発展させる。スロープの設置、展示空間へ車椅子が入れる設計を行う。さらに、鑑賞ガイド・作品キャプションについては、英文を併記する等、日本語話者でない鑑賞者にも配慮。</t>
  </si>
  <si>
    <t>野外演劇「常陸坊海尊」</t>
    <phoneticPr fontId="1"/>
  </si>
  <si>
    <t>マグカル・フェスティバル実行委員会</t>
    <phoneticPr fontId="1"/>
  </si>
  <si>
    <t>神奈川県の推進しているマグカルの一環として、本県の舞台芸術におけるユニークベニューともいえる場所を活用するとともに、地域の伝承、歴史や所縁を素材とした野外演劇を上演。会場となる相州藤沢白旗神社は、屋外で段差がなく車椅子での鑑賞が可能とし、障害者にとってのバリアを取り除く取組を行う。</t>
  </si>
  <si>
    <t>興福寺中金堂再建記念特別展「運慶」</t>
    <phoneticPr fontId="1"/>
  </si>
  <si>
    <t>東京国立博物館</t>
    <phoneticPr fontId="1"/>
  </si>
  <si>
    <t>本展は、運慶とゆかりの深い興福寺をはじめ各地から名品を集めて、その生涯の事績を通覧し、さらに運慶の父・康慶、実子・湛慶、康弁ら親子3代の作品を揃え、運慶の作風の樹立から次代の継承までをたどる。本展覧会では、展示室内のバリアフリー化や車椅子の貸出しを実施することで、より多様なお客様にお楽しみいただける展示環境を整備。また、展示解説やキャプションを外国語併記としている。</t>
  </si>
  <si>
    <t>高校生の神楽甲子園　ひろしま安芸高田</t>
    <phoneticPr fontId="1"/>
  </si>
  <si>
    <t>安芸高田市</t>
    <phoneticPr fontId="1"/>
  </si>
  <si>
    <t>伝統芸能「神楽」を高等学校の神楽部等で保存、伝承に励む全国の高校生が一堂に集い、成果を披露するハレの舞台として「神楽ドーム」で開催。平成28年に放送された「舞え！KAGURA姫」のモデルとなったイベント。</t>
  </si>
  <si>
    <t>多言語音声翻訳システムの社会実装</t>
    <phoneticPr fontId="1"/>
  </si>
  <si>
    <t>グローバルコミュニケーション開発推進協議会</t>
    <rPh sb="14" eb="16">
      <t>カイハツ</t>
    </rPh>
    <rPh sb="16" eb="18">
      <t>スイシン</t>
    </rPh>
    <rPh sb="18" eb="21">
      <t>キョウギカイ</t>
    </rPh>
    <phoneticPr fontId="1"/>
  </si>
  <si>
    <t>小金井市</t>
  </si>
  <si>
    <t>日本発世界最先端の多言語音声翻訳技術およびその技術を活用したアプリ「VoiceTra（ボイストラ）」の研究開発を促進。「VoiceTra」の普及啓発活動を行ない、日本文化の魅力発信、異文化交流に貢献することで、世界の「言葉の壁」をなくし、グローバルで自由な交流を実現。</t>
  </si>
  <si>
    <t>川崎・しんゆり芸術祭（アルテリッカしんゆり）２０１７</t>
    <phoneticPr fontId="1"/>
  </si>
  <si>
    <t>川崎・しんゆり芸術祭（アルテリッカしんゆり）２０１７実行委員会</t>
    <phoneticPr fontId="1"/>
  </si>
  <si>
    <t>4月22日（土）から5月14日（日）まで23日間にわたり、オペラ、クラシック、バレエ、ジャズ、演劇、古典芸能、落語、子ども向け公演等、珠玉の30演目37公演を開催。当公演では、車椅子に対応し、障害者のバリアを取り除く取組を推進。</t>
  </si>
  <si>
    <t>写真文化首都推進事業</t>
    <phoneticPr fontId="1"/>
  </si>
  <si>
    <t>北海道「写真の町」東川町</t>
    <rPh sb="0" eb="3">
      <t>ホッカイドウ</t>
    </rPh>
    <rPh sb="4" eb="6">
      <t>シャシン</t>
    </rPh>
    <rPh sb="7" eb="8">
      <t>マチ</t>
    </rPh>
    <rPh sb="9" eb="12">
      <t>ヒガシガワチョウ</t>
    </rPh>
    <phoneticPr fontId="1"/>
  </si>
  <si>
    <t>毎年７月末に全国の写真部高校生が頂点を目指す「写真甲子園」、国内外の写真家を町を挙げて表彰する写真の町東川賞を中心とする「東川町フォトフェスタ」、世界13カ国の高校生を招聘し、国際交流を行う「高校生国際交流写真フェスティバル」など一連のイベントを開催。</t>
  </si>
  <si>
    <t>日本文化・スポーツ振興会を紹介する為の冊子作製及び配布</t>
    <phoneticPr fontId="1"/>
  </si>
  <si>
    <t>特定非営利活動法人　日本文化・スポーツ振興会</t>
    <phoneticPr fontId="1"/>
  </si>
  <si>
    <t>地域や学校において、日本舞踊・筝・尺八・三味線・茶道・華道・囲碁・将棋を体験することで、伝統文化・スポーツの次世代への継承と国際交流に寄与する事業。</t>
  </si>
  <si>
    <t>石見神楽出張上演</t>
    <phoneticPr fontId="1"/>
  </si>
  <si>
    <t>石見観光振興協議会</t>
    <phoneticPr fontId="1"/>
  </si>
  <si>
    <t>石見地域に宿泊される団体を対象に宿泊先の旅館やホテル等において低料金で石見神楽を上演。日本人だけでなく外国人にも、古の神話の世界を体感してもらう。身体障がい者用のトイレ、駐車場、スロープの問い合わせがあれば対応する体制をとる。</t>
  </si>
  <si>
    <t>藍色展</t>
    <phoneticPr fontId="1"/>
  </si>
  <si>
    <t>衣類をはじめ、インテリア、アクセサリー、文房具、アートなど、阿波藍にこだわりを持つ県内外作家の作品が揃い、藍文化の奥行きと広がりを伝える大型展示会。</t>
  </si>
  <si>
    <t>乙女の文学展～石川ゆかりの作家の少女向け読み物～</t>
    <phoneticPr fontId="1"/>
  </si>
  <si>
    <t>明治から昭和に至るまで隆盛を誇った「少女雑誌」にスポットをあて、当時の女学生の文化・風俗などのほか、石川ゆかりの作家を中心に、文豪による少女向け読み物を紹介。企画展示室は、車椅子での移動ができるように展示するほか、展示室のサインを英語表記。</t>
  </si>
  <si>
    <t>よみがえった文化財　-未来につなぐ文化財保存と修復のわざ-</t>
    <phoneticPr fontId="1"/>
  </si>
  <si>
    <t>これまで工房で修復した作品や、加賀藩の保存修復に関する作品・資料を展示するほか、修復作業のワークショップも実施。英語表記した施設案内リーフレットにより企画展示室が分かるようし、外国人にとって言語の壁を取り除く取り組みも行う。</t>
  </si>
  <si>
    <t>春季特別展「北前船と日本海海運」</t>
    <phoneticPr fontId="1"/>
  </si>
  <si>
    <t>江戸時代、海の物流の大動脈の主役であった「北前船」や「地回り船」の活動のほか、当時の物流システムを構築し、地域経済に貢献した「廻船問屋」の活躍を紹介する特別展。</t>
  </si>
  <si>
    <t>石川県（兼六園周辺文化の森活性化推進実行委員会）</t>
    <phoneticPr fontId="1"/>
  </si>
  <si>
    <t>子どもを対象に、美術、音楽、伝統芸能、伝統工芸など幅広い分野で、文化体験事業を通年実施。車椅子を使用する障害者も参加できるよう、会場には十分なスペースを確保する。</t>
  </si>
  <si>
    <t>兼六園周辺文化の森「四季の文化回廊」</t>
    <phoneticPr fontId="1"/>
  </si>
  <si>
    <t>兼六園周辺の文化施設が連携して、石川県の歴史・伝統・文化を体感できる魅力あるイベントを四季折々に実施。車椅子を使用する障害者も参加できるよう、会場には十分なスペースを確保する。</t>
  </si>
  <si>
    <t>学展</t>
    <phoneticPr fontId="1"/>
  </si>
  <si>
    <t>日本学生油絵会</t>
    <phoneticPr fontId="1"/>
  </si>
  <si>
    <t>学生アート＆デザインコンクール。大賞作品はパリの文化展示施設MaisonWaにて展示される。今年よりフランス美術学校からの出展受け入れをスタートする予定。サイトは英語での対応予定。現地アーティストとの交流も積極的に行う。</t>
  </si>
  <si>
    <t>有賀宣美個展　歓び∞太陽のココロ</t>
    <phoneticPr fontId="1"/>
  </si>
  <si>
    <t>障がいがありながらも絵画など様々な分野で創作活動を続け、全日本アートサロン絵画大賞展優秀賞や、岐阜県芸術文化奨励受賞など受賞歴を持つ有賀宣美（ありがのぶみ）氏の絵画を中心とした個展を開催。企画展初日にはトークショー、ミニコンサートを開催。</t>
  </si>
  <si>
    <t>山形ブランド発信イベント　in「旅する新虎マーケット」</t>
    <phoneticPr fontId="1"/>
  </si>
  <si>
    <t>「TheJapanConnect旅する新⻁マーケット」において、３月31日に、「やまがた舞子」の演舞とその舞子による山形地酒の振舞いにより、山形市の伝統・文化・特産品をまるごとパッケージ化しＰＲするイベントを実施。チラシは多言語化。</t>
  </si>
  <si>
    <t>内子座文楽第21回公演</t>
    <phoneticPr fontId="1"/>
  </si>
  <si>
    <t>内子町</t>
    <phoneticPr fontId="1"/>
  </si>
  <si>
    <t>国の重要文化財「内子座」にて、日本が世界に誇る伝統芸能のひとつである人形浄瑠璃「文楽」の公演を実施。車イス使用の方も公演に参加しやすいよう配慮。</t>
  </si>
  <si>
    <t>汐留・新橋　企業合同物産展　NIPPON市　温泉・日本酒編</t>
    <phoneticPr fontId="1"/>
  </si>
  <si>
    <t>オリンピック・パラリンピック等経済界協議会</t>
    <phoneticPr fontId="1"/>
  </si>
  <si>
    <t>日本全国の自治体の特産品、及び温泉を汐留・新橋に社屋を持つ企業のオフィススペース等を活用し、足湯と物産展を開催。特産品の販売や観光PRを実施。物産展に加え、「東京２０２０公式ライセンス商品」を全会場で販売。都心での開催において、外国人観光客もターゲットとして英語のチラシなども用意。</t>
  </si>
  <si>
    <t>NIIGATA  CUT  IN  PARK  vol.2＝港×ストリートカルチャー第２弾＝</t>
    <phoneticPr fontId="1"/>
  </si>
  <si>
    <t>新潟西港エリア魅力創造実行委員会</t>
    <rPh sb="0" eb="2">
      <t>ニイガタ</t>
    </rPh>
    <rPh sb="2" eb="4">
      <t>ニシコウ</t>
    </rPh>
    <rPh sb="7" eb="9">
      <t>ミリョク</t>
    </rPh>
    <rPh sb="9" eb="11">
      <t>ソウゾウ</t>
    </rPh>
    <rPh sb="11" eb="13">
      <t>ジッコウ</t>
    </rPh>
    <rPh sb="13" eb="16">
      <t>イインカイ</t>
    </rPh>
    <phoneticPr fontId="1"/>
  </si>
  <si>
    <t>スケートボード、ストリートダンス、けん玉プレーヤーが集結し、熱いバトルを展開する「NIIGATACUTINPARK」の第２弾。前日には障がい者を対象にしたダンススクールやワークショップを予定。</t>
  </si>
  <si>
    <t>神奈川フィルハーモニー管弦楽団2016年度特別演奏会　第11回フレッシュ・コンサート</t>
    <phoneticPr fontId="1"/>
  </si>
  <si>
    <t>神奈川県ゆかりの若き演奏家にスポットを当て、国内外に発信するコンサート。青島周平氏と、髙木凛々子氏を出演者として迎え、公益財団法人神奈川フィルハーモニー管弦楽団との共演を実施。神奈川ゆかりの外国人であれば無料で入会できる「かながわ国際ファンクラブ」の会員を招待。</t>
  </si>
  <si>
    <t>まちごと美術館ことこと</t>
    <phoneticPr fontId="1"/>
  </si>
  <si>
    <t>株式会社バウハウス</t>
    <phoneticPr fontId="1"/>
  </si>
  <si>
    <t>障がい者アートを月額3000円/枚でお店や企業にレンタルする。①2016年9月～2017年1月まで、新潟県内21店舗のモスバーガーで「モスごと美術館」を実施。②2017年2月6日～JR新潟駅で「えきごと美術館」を開催。③現在、カフェ・レストラン・銀行・観光案内所・スーパー銭湯などなどで、まちごと美術館展開中。外国人対応として、英仏翻訳対応を実施。</t>
  </si>
  <si>
    <t>ビッグ・アイ アートプロジェクト大阪府現代アートの世界に輝く新星発掘プロジェクト（第7回公募展入選作品展）　作品募集2017</t>
    <phoneticPr fontId="1"/>
  </si>
  <si>
    <t>ビッグ・アイ共働機構</t>
    <rPh sb="6" eb="8">
      <t>キョウドウ</t>
    </rPh>
    <rPh sb="8" eb="10">
      <t>キコウ</t>
    </rPh>
    <phoneticPr fontId="1"/>
  </si>
  <si>
    <t>世界の障がいのある人を対象にしたアート作品を公募し、美術専門家による現物審査で優秀な作品を選出。障がい者によるアート作品を世界へ発信する機会となる。また、海外作者の招聘や海外での作品展覧会の開催など、国内外の作者やアート団体の交流を生み出す。</t>
  </si>
  <si>
    <t>ビッグ・アイ アートプロジェクト入選作品展　東京・横浜・大阪会場</t>
    <phoneticPr fontId="1"/>
  </si>
  <si>
    <t>ビッグ・アイ共働機構</t>
    <phoneticPr fontId="1"/>
  </si>
  <si>
    <t>2016年度の作品応募：約1400作品の中から選出された50作品による展覧会を、東京・横浜・大阪の3会場で実施。海外旅行者も含め様々な人々が多く行き交う商業施設も会場とする。さらに「視覚障害者とつくる美術鑑賞ワークショップ」も会期中に実施。</t>
  </si>
  <si>
    <t>ココから照ラス！　ひむか芸術舞台</t>
    <rPh sb="14" eb="16">
      <t>ブタイ</t>
    </rPh>
    <phoneticPr fontId="1"/>
  </si>
  <si>
    <t>（株）宮崎放送</t>
    <phoneticPr fontId="1"/>
  </si>
  <si>
    <t>高千穂町</t>
  </si>
  <si>
    <t>天岩戸神社で、日向神話を今に伝える高千穂の夜神楽と、その神楽に魅せられた歌手でバイオリニストのサラ・オレインの共演。３か国語を話すサラ・オレインが宮崎県内の神楽を紹介するＴＶ番組を今年１月から放送。当日は車いすでの観客にも対応。後日、この模様はＴＶ特別番組として放送。</t>
  </si>
  <si>
    <t>新たな「美濃和紙」ブランド　お披露目会（仮称）</t>
    <phoneticPr fontId="1"/>
  </si>
  <si>
    <t>受け継いできた精神・技術・機能を伝え、新たな可能性を表現する展示を行い、「美濃和紙（ＭＩＮＯＷＡＳＨＩ）」を強力に発信。また、英語併記の「ブランドブック」を制作し、お披露目会場他で配布し、継続的な発信につなげていく。</t>
  </si>
  <si>
    <t>京都文化力プロジェクト2016 -2020
おもてなしワークショップ</t>
    <phoneticPr fontId="1"/>
  </si>
  <si>
    <t>日本人が大切してきたおもてなしや相手を思いやる心を表現する作法、マナー等について、より考えを深め、今後京都を訪れる世界の人々に日本人のこころを伝えていくことを目的したワークショップを開催。会場には車イスを準備するとともに、観覧用スペースを設け、身体障害者の方の参加にも配慮。</t>
  </si>
  <si>
    <t>川崎大師薪能</t>
    <phoneticPr fontId="1"/>
  </si>
  <si>
    <t>川崎大師薪能実行委員会</t>
    <phoneticPr fontId="1"/>
  </si>
  <si>
    <t>「川崎大師薪能」を開催することを通して、一流の能楽師による演能を格式高い会場にて鑑賞する機会を提供するとともに、日本の伝統文化の普及と継承につとめ、地域文化の振興を図る。車椅子に対応し、障害者のバリアを取り除く取組を推進。</t>
  </si>
  <si>
    <t>ヨコハマトリエンナーレ2017</t>
    <phoneticPr fontId="1"/>
  </si>
  <si>
    <t>横浜トリエンナーレは、3年に1度行なわれる日本を代表する現代アートの国際展。公式ウェブサイトやチケットブースの多言語対応や無料配布のガイドブック及び音声ガイドアプリの日英対応など、海外からの来場者に配慮した取組を進める。</t>
  </si>
  <si>
    <t>東北風土マラソン＆フェスティバル2017</t>
    <phoneticPr fontId="1"/>
  </si>
  <si>
    <t>東北風土マラソン＆フェスティバル2017実行委員会</t>
    <rPh sb="0" eb="2">
      <t>トウホク</t>
    </rPh>
    <rPh sb="2" eb="4">
      <t>フウド</t>
    </rPh>
    <rPh sb="20" eb="22">
      <t>ジッコウ</t>
    </rPh>
    <rPh sb="22" eb="25">
      <t>イインカイ</t>
    </rPh>
    <phoneticPr fontId="1"/>
  </si>
  <si>
    <t>春の東北の田園風景の中を、東北各地の名物グルメを食べ、日本酒の仕込み水を飲みながら、走る楽しみを存分に味わう。一般社団法人世界ゆるスポーツ協会と連携し、年齢・性別・運動神経に関わらずだれもが楽しめる新スポーツ「ゆるスポーツ」の開催を行うなど、大会のバリアフリー化を推進。</t>
  </si>
  <si>
    <t>間々田のジャガマイタ</t>
    <phoneticPr fontId="1"/>
  </si>
  <si>
    <t>間々田のじゃがまいた保存会</t>
    <phoneticPr fontId="1"/>
  </si>
  <si>
    <t>間々田地区の惣鎮守である間々田八幡宮の境内に、各町内の蛇体が集合する「蛇よせ」で祭が始まる。神主による禱を受けた蛇は、口に御神酒がそそがれ、境内社である八龍神社に参ってから本殿を一周し、境内にある池に口を入れて水を飲ませる。その後、「蛇がまいた、蛇がまいた」の掛け声とともに町内を練り歩く。英語対応のチラシを用意。</t>
  </si>
  <si>
    <t>國酒PR推進事業（国際空港キャンペーン）</t>
    <rPh sb="0" eb="1">
      <t>コク</t>
    </rPh>
    <rPh sb="1" eb="2">
      <t>シュ</t>
    </rPh>
    <rPh sb="4" eb="6">
      <t>スイシン</t>
    </rPh>
    <rPh sb="6" eb="8">
      <t>ジギョウ</t>
    </rPh>
    <rPh sb="9" eb="11">
      <t>コクサイ</t>
    </rPh>
    <rPh sb="11" eb="13">
      <t>クウコウ</t>
    </rPh>
    <phoneticPr fontId="1"/>
  </si>
  <si>
    <t>日本酒造組合中央会</t>
    <rPh sb="0" eb="2">
      <t>ニホン</t>
    </rPh>
    <rPh sb="2" eb="4">
      <t>シュゾウ</t>
    </rPh>
    <rPh sb="4" eb="6">
      <t>クミアイ</t>
    </rPh>
    <rPh sb="6" eb="9">
      <t>チュウオウカイ</t>
    </rPh>
    <phoneticPr fontId="1"/>
  </si>
  <si>
    <t>東京国際空港において、國酒（日本酒、本格焼酎・泡盛）の認識度向上のため、「日本を飲もう！日本の酒キャンペーン」と銘打って、國酒の文化を含めたPR、試飲会を酒蔵と協力して実施。通訳・補助スタッフにより多言語化し外国の方々に対応するとともにQ&amp;Aでも対応。</t>
  </si>
  <si>
    <t>成田国際空港において國酒（日本酒、本格焼酎・泡盛）の認識度向上のため、「日本を飲もう！日本の酒キャンペーン」と銘打って、國酒の文化を含めたPR、試飲会を酒蔵と協力して実施。通訳・補助スタッフにより多言語化し外国の方々に対応するとともにQ&amp;Aでも対応。</t>
  </si>
  <si>
    <t>関西国際空港において、國酒（日本酒、本格焼酎・泡盛）の認識度向上のため、「日本を飲もう！日本の酒キャンペーン」と銘打って、國酒の文化を含めたPR、試飲会を酒蔵と協力して実施。通訳・補助スタッフにより多言語化し外国の方々に対応するとともにQ&amp;Aでも対応。</t>
  </si>
  <si>
    <t>中部国際空港において、國酒（日本酒、本格焼酎・泡盛）の認識度向上のため、「日本を飲もう！日本の酒キャンペーン」と銘打って、國酒の文化を含めたPR、試飲会を酒蔵と協力して実施。通訳・補助スタッフにより多言語化し外国の方々に対応するとともにQ&amp;Aでも対応。</t>
  </si>
  <si>
    <t>國酒PR推進事業（日本酒フェアー、きき酒、セミナー等）</t>
    <rPh sb="0" eb="1">
      <t>コク</t>
    </rPh>
    <rPh sb="1" eb="2">
      <t>シュ</t>
    </rPh>
    <rPh sb="4" eb="6">
      <t>スイシン</t>
    </rPh>
    <rPh sb="6" eb="8">
      <t>ジギョウ</t>
    </rPh>
    <rPh sb="9" eb="12">
      <t>ニホンシュ</t>
    </rPh>
    <rPh sb="19" eb="20">
      <t>サケ</t>
    </rPh>
    <rPh sb="25" eb="26">
      <t>ナド</t>
    </rPh>
    <phoneticPr fontId="1"/>
  </si>
  <si>
    <t>樽酒による鏡開き、「全国新酒鑑評会」の入賞酒の新酒の飲み比べ、酒造りの工程等のパネル展示、全国の日本酒の試飲会、杜氏等の各種セミナーや試写会、飲み方のセミナー等を実施。さらに、日本各地域の酒蔵ツアーや情報を紹介。会場には、多言語対応コーナーを設けるとともにスタッフやパンフレットを用意。</t>
  </si>
  <si>
    <t>國酒PR推進事業（日本酒で乾杯）</t>
    <rPh sb="0" eb="1">
      <t>コク</t>
    </rPh>
    <rPh sb="1" eb="2">
      <t>シュ</t>
    </rPh>
    <rPh sb="4" eb="6">
      <t>スイシン</t>
    </rPh>
    <rPh sb="6" eb="8">
      <t>ジギョウ</t>
    </rPh>
    <rPh sb="9" eb="12">
      <t>ニホンシュ</t>
    </rPh>
    <rPh sb="13" eb="15">
      <t>カンパイ</t>
    </rPh>
    <phoneticPr fontId="1"/>
  </si>
  <si>
    <t>10月1日が日本酒の日であることを広く浸透させるため、日本酒で全国一斉乾杯事業を推進。学会、芸術、伝統産業、食文化等の賛同を得るとともに、地域の伝統文化、伝統産業との連携した形で全国展開。シンガポール等海外との連携した乾杯も実施。</t>
  </si>
  <si>
    <t>國酒PR推進事業（在日外国人日本酒セミナー）</t>
    <rPh sb="0" eb="1">
      <t>コク</t>
    </rPh>
    <rPh sb="1" eb="2">
      <t>シュ</t>
    </rPh>
    <rPh sb="4" eb="6">
      <t>スイシン</t>
    </rPh>
    <rPh sb="6" eb="8">
      <t>ジギョウ</t>
    </rPh>
    <rPh sb="9" eb="11">
      <t>ザイニチ</t>
    </rPh>
    <rPh sb="11" eb="14">
      <t>ガイコクジン</t>
    </rPh>
    <rPh sb="14" eb="17">
      <t>ニホンシュ</t>
    </rPh>
    <phoneticPr fontId="1"/>
  </si>
  <si>
    <t>在日の世界各国の大使をはじめとする外交官、外国等の特派員、各國の商工会議所や文化協会の方々に國酒である日本酒の文化、日本酒文化と関わる日本の風習・行事等をセミナーを通じて紹介するとともに、日本酒の造り方等正しい知識を提供。きき酒や飲み比べを試飲していただき、日本酒文化を発信。</t>
  </si>
  <si>
    <t>國酒PR推進事業（本格焼酎・泡盛）</t>
    <rPh sb="0" eb="1">
      <t>コク</t>
    </rPh>
    <rPh sb="1" eb="2">
      <t>シュ</t>
    </rPh>
    <rPh sb="4" eb="6">
      <t>スイシン</t>
    </rPh>
    <rPh sb="6" eb="8">
      <t>ジギョウ</t>
    </rPh>
    <rPh sb="9" eb="11">
      <t>ホンカク</t>
    </rPh>
    <rPh sb="11" eb="13">
      <t>ショウチュウ</t>
    </rPh>
    <rPh sb="14" eb="16">
      <t>アワモリ</t>
    </rPh>
    <phoneticPr fontId="1"/>
  </si>
  <si>
    <t>幕張メッセで開催されるFOODEXの場を利用して、國酒である本格焼酎・泡盛文化を世界の方々に発信。本格焼酎・泡盛の起源、文化形成を展示するとともに、飲み方の提言をセミナー形式、聞き酒形式、飲み比べ形式で発信。補助スタッフは、外国の多言語に対応しており、パンフレットも多言語化を図る。</t>
  </si>
  <si>
    <t>The Japan Connect 旅する新虎マーケット</t>
    <phoneticPr fontId="1"/>
  </si>
  <si>
    <t>2020年東京オリンピック・パラリンピックを活用した地域活性化推進首長連合</t>
    <rPh sb="4" eb="5">
      <t>ネン</t>
    </rPh>
    <rPh sb="5" eb="7">
      <t>トウキョウ</t>
    </rPh>
    <rPh sb="22" eb="24">
      <t>カツヨウ</t>
    </rPh>
    <rPh sb="26" eb="28">
      <t>チイキ</t>
    </rPh>
    <rPh sb="28" eb="31">
      <t>カッセイカ</t>
    </rPh>
    <rPh sb="31" eb="33">
      <t>スイシン</t>
    </rPh>
    <rPh sb="33" eb="35">
      <t>シュチョウ</t>
    </rPh>
    <rPh sb="35" eb="37">
      <t>レンゴウ</t>
    </rPh>
    <phoneticPr fontId="1"/>
  </si>
  <si>
    <t>「新虎通り」を舞台に、日本各地の様々なコンテンツを発信。「2020年東京オリンピック・パラリンピックを活用した地域活性化推進首長連合」の会員から各地域のコンテンツを収集し、訪れた人々にヒト・モノ・コトを通じた発見や交流という体験を提供すると同時に、WEBやSNSを通じて国内に発信するとともに、多言語にも対応し日本の魅力を海外に伝達・拡散。</t>
  </si>
  <si>
    <t>世界が驚くニッポン！</t>
    <phoneticPr fontId="1"/>
  </si>
  <si>
    <t>日本の「感性」を広く発信するため、クールジャパン商材やサービスの根幹となる日本の伝統的な価値観とそれを示すコンセプトを編集したブックを平成２９年３月に制作。ブック制作後は、経済産業省ホームページで公開するとともに、電子書籍化（無料配信）により広く国内外へ周知するほか、イベントでの発信も予定。</t>
  </si>
  <si>
    <t>見上げてごらん夜の星を☆　九ちゃんと星空 トーク＆ライブ</t>
    <phoneticPr fontId="1"/>
  </si>
  <si>
    <t>川崎市市民文化局市民文化振興室</t>
    <rPh sb="0" eb="3">
      <t>カワサキシ</t>
    </rPh>
    <rPh sb="3" eb="5">
      <t>シミン</t>
    </rPh>
    <rPh sb="5" eb="7">
      <t>ブンカ</t>
    </rPh>
    <rPh sb="7" eb="8">
      <t>キョク</t>
    </rPh>
    <rPh sb="8" eb="10">
      <t>シミン</t>
    </rPh>
    <rPh sb="10" eb="12">
      <t>ブンカ</t>
    </rPh>
    <rPh sb="12" eb="14">
      <t>シンコウ</t>
    </rPh>
    <rPh sb="14" eb="15">
      <t>シツ</t>
    </rPh>
    <phoneticPr fontId="1"/>
  </si>
  <si>
    <t>坂本九さんの活躍や魅力を広く発信することを目的とした事業。今なお色あせない魅力を、川崎市が誇る世界最高水準のプラネタリウムメガスターⅢの星空とともに、坂本九さんの次女の舞坂ゆき子さんによるトークと歌で届ける。会場はバリアフリーとなっており、車いすの方にもお楽しみいただける。</t>
  </si>
  <si>
    <t>音楽のまち・かわさき　アジア交流音楽祭２０１７</t>
    <phoneticPr fontId="1"/>
  </si>
  <si>
    <t>音楽のまち・かわさき　アジア交流音楽祭２０１７実行委員会　</t>
    <rPh sb="0" eb="2">
      <t>オンガク</t>
    </rPh>
    <rPh sb="14" eb="16">
      <t>コウリュウ</t>
    </rPh>
    <rPh sb="16" eb="19">
      <t>オンガクサイ</t>
    </rPh>
    <rPh sb="23" eb="25">
      <t>ジッコウ</t>
    </rPh>
    <rPh sb="25" eb="28">
      <t>イインカイ</t>
    </rPh>
    <phoneticPr fontId="1"/>
  </si>
  <si>
    <t>４月２２日（土）～２３日（日）に川崎駅周辺の８会場で、日本を含むアジア各国の民俗音楽・舞踊や川崎を中心に活動するアーティスト・グループ等が観覧無料のステージを披露。英語でのイベント情報発信を公益財団法人フォーリン・プレスセンターを通じて行う。</t>
  </si>
  <si>
    <t>石見神楽定期公演</t>
    <phoneticPr fontId="1"/>
  </si>
  <si>
    <t>石見観光振興協議会　</t>
    <phoneticPr fontId="1"/>
  </si>
  <si>
    <t>定期的に、石見各地の神社、道の駅等を会場として石見神楽が短時間で楽しめる定期公演を実施。演目の多くは神話を題材にしており、外国人にも、古の神話の世界を体感してもらう。パンフレットでは身体障がい者用のトイレ、駐車場、スロープがある施設にマークを表記しバリアを取り除く配慮をしている。</t>
  </si>
  <si>
    <t>「第２回神奈川かもめ短編演劇祭」</t>
    <phoneticPr fontId="1"/>
  </si>
  <si>
    <t>マグカルの一環として、神奈川独自の短編演劇コンテスト「神奈川かもめ短編演劇祭」を開催。全国各地及び海外から選りすぐりの演劇団体が横浜に集まる、地方色・国際色豊かな演劇祭で、日本各地の演劇の魅力を発信。会場となるKAAT神奈川芸術劇場は、車椅子対応エレベーターの設置や、盲導犬・聴導犬・介助犬の同伴の対応などを実施。</t>
  </si>
  <si>
    <t>パブリックアート作品「還ってくる日」設置</t>
    <phoneticPr fontId="1"/>
  </si>
  <si>
    <t>公益財団法人 日本交通文化協会</t>
    <rPh sb="0" eb="2">
      <t>コウエキ</t>
    </rPh>
    <rPh sb="2" eb="4">
      <t>ザイダン</t>
    </rPh>
    <rPh sb="4" eb="6">
      <t>ホウジン</t>
    </rPh>
    <rPh sb="7" eb="9">
      <t>ニホン</t>
    </rPh>
    <rPh sb="9" eb="11">
      <t>コウツウ</t>
    </rPh>
    <rPh sb="11" eb="13">
      <t>ブンカ</t>
    </rPh>
    <rPh sb="13" eb="15">
      <t>キョウカイ</t>
    </rPh>
    <phoneticPr fontId="1"/>
  </si>
  <si>
    <t>飯塚市</t>
  </si>
  <si>
    <t>飯塚市出身の文化勲章受賞画家・野見山暁治氏が少年時代の「炭都」の風景を思い浮かべながら描いた「還ってくる日」を原画に、彩り豊かなステンドグラス作品に仕上げた作品を市役所に展示。外国人にも楽しんでもらうため、英語での作品説明書を作成し、庁舎内で希望者に配布する取組も実施。</t>
  </si>
  <si>
    <t>パブリックアート作品「青柿」設置</t>
    <rPh sb="8" eb="10">
      <t>サクヒン</t>
    </rPh>
    <rPh sb="11" eb="13">
      <t>アオガキ</t>
    </rPh>
    <rPh sb="14" eb="16">
      <t>セッチ</t>
    </rPh>
    <phoneticPr fontId="1"/>
  </si>
  <si>
    <t>公益財団法人 日本交通文化協会</t>
    <phoneticPr fontId="1"/>
  </si>
  <si>
    <t>国東市</t>
  </si>
  <si>
    <t>大分空港を訪れる人たちを「視覚的に」お迎えするためのアート作品とするため、大分県出身の日本画の巨匠・福田平八郎氏が大分で描いたスケッチをもとに作り上げた「青柿」を原画に、量感あふれる陶板レリーフ作品に仕上げた作品を大分空港に展示。外国人にも楽しんでもらうため、銘板には日・英2カ国語での作品説明を記載。</t>
  </si>
  <si>
    <t>第6回まんが王国とっとり国際マンガコンテスト</t>
    <rPh sb="0" eb="1">
      <t>ダイ</t>
    </rPh>
    <rPh sb="2" eb="3">
      <t>カイ</t>
    </rPh>
    <rPh sb="6" eb="8">
      <t>オウコク</t>
    </rPh>
    <rPh sb="12" eb="14">
      <t>コクサイ</t>
    </rPh>
    <phoneticPr fontId="1"/>
  </si>
  <si>
    <t>鳥取県観光交流局まんが王国官房</t>
    <rPh sb="0" eb="3">
      <t>トットリケン</t>
    </rPh>
    <rPh sb="3" eb="5">
      <t>カンコウ</t>
    </rPh>
    <rPh sb="5" eb="7">
      <t>コウリュウ</t>
    </rPh>
    <rPh sb="7" eb="8">
      <t>キョク</t>
    </rPh>
    <rPh sb="11" eb="13">
      <t>オウコク</t>
    </rPh>
    <rPh sb="13" eb="15">
      <t>カンボウ</t>
    </rPh>
    <phoneticPr fontId="1"/>
  </si>
  <si>
    <t>「まんが王国とっとり」としたマンガを活かした地域振興の一環として開催。「旅」をテーマに作品募集。１コマ、４コマ、ストーリー部門及び15歳以下の部門で審査を行う。受賞者は表彰式に招聘、県ホームページに母国語、日本語、英語で掲載。</t>
  </si>
  <si>
    <t>地歌舞伎推進プログラム「清流の国ぎふ　新春地歌舞伎公演（平成29年）」</t>
    <rPh sb="0" eb="1">
      <t>ジ</t>
    </rPh>
    <rPh sb="1" eb="4">
      <t>カブキ</t>
    </rPh>
    <rPh sb="4" eb="6">
      <t>スイシン</t>
    </rPh>
    <rPh sb="12" eb="14">
      <t>セイリュウ</t>
    </rPh>
    <rPh sb="15" eb="16">
      <t>クニ</t>
    </rPh>
    <rPh sb="19" eb="21">
      <t>シンシュン</t>
    </rPh>
    <rPh sb="21" eb="22">
      <t>ジ</t>
    </rPh>
    <rPh sb="22" eb="25">
      <t>カブキ</t>
    </rPh>
    <rPh sb="25" eb="27">
      <t>コウエン</t>
    </rPh>
    <rPh sb="28" eb="30">
      <t>ヘイセイ</t>
    </rPh>
    <rPh sb="32" eb="33">
      <t>ネン</t>
    </rPh>
    <phoneticPr fontId="1"/>
  </si>
  <si>
    <t>本事業は、「地歌舞伎推進プログラム」の第2弾として開催。英語対応のパンフレット等の設置、平土間席、車椅子スペースなどを確保。</t>
  </si>
  <si>
    <t>芸術系大学連携による人材育成型アートプロジェクト</t>
    <rPh sb="0" eb="3">
      <t>ゲイジュツケイ</t>
    </rPh>
    <rPh sb="3" eb="5">
      <t>ダイガク</t>
    </rPh>
    <rPh sb="5" eb="7">
      <t>レンケイ</t>
    </rPh>
    <rPh sb="10" eb="12">
      <t>ジンザイ</t>
    </rPh>
    <rPh sb="12" eb="14">
      <t>イクセイ</t>
    </rPh>
    <rPh sb="14" eb="15">
      <t>ガタ</t>
    </rPh>
    <phoneticPr fontId="1"/>
  </si>
  <si>
    <t>千代田区ほか</t>
  </si>
  <si>
    <t>宮城県気仙沼市及び熊本市の被災地において、小中学生の実技指導、作品制作補助を行うほか、若手芸術家との合同演奏会や被災地の子供による「復興の歌」の作曲・演奏等を実施。さらに、文化庁のオープンスペース等を展示空間として使用し、芸術系大学の大学院生等、若手芸術家の美術作品を展示するとともに、木管五重奏、弦楽、邦楽等の演奏会を実施し、霞が関から国内外へ広く若い芸術家による文化芸術を発信する。</t>
  </si>
  <si>
    <t>地歌舞伎推進プログラム「清流の国ぎふ　春の地歌舞伎公演2017」</t>
    <rPh sb="19" eb="20">
      <t>ハル</t>
    </rPh>
    <phoneticPr fontId="1"/>
  </si>
  <si>
    <t>本事業は、「地歌舞伎推進プログラム」の第３弾として開催。英語対応のパンフレット等の設置、平土間席、車椅子スペースなどを確保。</t>
  </si>
  <si>
    <t>港区ワールドカーニバル</t>
    <rPh sb="0" eb="2">
      <t>ミナトク</t>
    </rPh>
    <phoneticPr fontId="1"/>
  </si>
  <si>
    <t>3月26日に東京タワーで「港区ワールドカーニバル」、3月23日に新橋SL広場で「港区ワールドカーニバルプレイベント」を開催。「港区ワールドカーニバル」は、約30の大使館が出展し、各国の文化や民族衣装、料理などを紹介。</t>
  </si>
  <si>
    <t>あたらしい工芸 KOGEI Future Forward</t>
    <phoneticPr fontId="1"/>
  </si>
  <si>
    <t>株式会社三越伊勢丹ホールディングス</t>
    <rPh sb="0" eb="4">
      <t>カブシキガイシャ</t>
    </rPh>
    <rPh sb="4" eb="6">
      <t>ミツコシ</t>
    </rPh>
    <rPh sb="6" eb="9">
      <t>イセタン</t>
    </rPh>
    <phoneticPr fontId="1"/>
  </si>
  <si>
    <t>工芸を、日本独自のファインアートとして国内外に発信し、「KOGEI」の世界語化を目指す。「あたらしい工芸」作品の展示、秋元雄史先生やアーティストによる講演、ギャラリートークを実施。展示及びパンフレットの日英表記、ギャラリートークの手話による同時通訳、YouTubeでの拡散による情報保障及び車いす利用の方が観覧しやすい動線基準と展示什器高さの試行を実施。</t>
  </si>
  <si>
    <t>第２回　日学・黒板アート甲子園  ®</t>
    <phoneticPr fontId="1"/>
  </si>
  <si>
    <t>日学株式会社</t>
    <rPh sb="0" eb="1">
      <t>ニチ</t>
    </rPh>
    <rPh sb="1" eb="2">
      <t>ガク</t>
    </rPh>
    <rPh sb="2" eb="6">
      <t>カブシキガイシャ</t>
    </rPh>
    <phoneticPr fontId="1"/>
  </si>
  <si>
    <t xml:space="preserve">毎年継続開催している黒板アートのコンテスト。今大会から多言語（英語中国語等）で発信。
</t>
  </si>
  <si>
    <t>文化プログラムシンポジウム in 大阪</t>
    <phoneticPr fontId="1"/>
  </si>
  <si>
    <t>地域の文化資源の再確認と、そのストーリー発信に必要なコンセプトの普及を実施。留学生や障害者、子供たちがパフォーマンスを行い、障害者や外国人を含む多様な人々の包摂に向けたメッセージを発信。</t>
  </si>
  <si>
    <t>いしかわ・金沢　風と緑の楽都音楽祭２０１７</t>
    <phoneticPr fontId="1"/>
  </si>
  <si>
    <t>いしかわ・金沢　風と緑の楽都音楽祭実行委員会</t>
    <rPh sb="5" eb="7">
      <t>カナザワ</t>
    </rPh>
    <rPh sb="8" eb="9">
      <t>カゼ</t>
    </rPh>
    <rPh sb="10" eb="11">
      <t>ミドリ</t>
    </rPh>
    <rPh sb="12" eb="13">
      <t>ガク</t>
    </rPh>
    <rPh sb="13" eb="14">
      <t>ト</t>
    </rPh>
    <rPh sb="14" eb="16">
      <t>オンガク</t>
    </rPh>
    <rPh sb="16" eb="17">
      <t>サイ</t>
    </rPh>
    <rPh sb="17" eb="19">
      <t>ジッコウ</t>
    </rPh>
    <rPh sb="19" eb="22">
      <t>イインカイ</t>
    </rPh>
    <phoneticPr fontId="1"/>
  </si>
  <si>
    <t>素囃子のほか、雅楽や横笛・箏合奏団とクラシックのコラボレーション等、日本が世界に誇る伝統芸能の魅力を発信。多言語化したホームページ、チラシ、パンフレットを作成するとともに、障害者に向けて、障害者施設等を訪問。</t>
  </si>
  <si>
    <t>第６回「みなと国際交流・協力の日」</t>
    <phoneticPr fontId="1"/>
  </si>
  <si>
    <t>「みなと国際交流・協力の日」実行委員会</t>
    <rPh sb="4" eb="6">
      <t>コクサイ</t>
    </rPh>
    <rPh sb="6" eb="8">
      <t>コウリュウ</t>
    </rPh>
    <rPh sb="9" eb="11">
      <t>キョウリョク</t>
    </rPh>
    <rPh sb="12" eb="13">
      <t>ヒ</t>
    </rPh>
    <rPh sb="14" eb="16">
      <t>ジッコウ</t>
    </rPh>
    <rPh sb="16" eb="19">
      <t>イインカイ</t>
    </rPh>
    <phoneticPr fontId="1"/>
  </si>
  <si>
    <t>第５回と同様、デモンストレーション、ワークショップによる日本文化紹介、多言語によるディスカッションを予定。</t>
  </si>
  <si>
    <t>フライデー・ナイト・ミュージアム＠上野</t>
    <phoneticPr fontId="1"/>
  </si>
  <si>
    <t>上野地区において、３つの国立美術館・博物館が連携し、夜間会館を活用したナイトプロジェクトを実施。訪日外国人や障害者のアクセス環境を改善するとともに、講演・音楽会・食イベント等と連動させ、美術館・博物館を新たな文化発信拠点・環境拠点として活用。</t>
  </si>
  <si>
    <t>パラリンピアン交流事業</t>
    <phoneticPr fontId="1"/>
  </si>
  <si>
    <t>宇部市スポーツコミッション</t>
    <rPh sb="0" eb="3">
      <t>ウベシ</t>
    </rPh>
    <phoneticPr fontId="1"/>
  </si>
  <si>
    <t>パラリンピアンを招致し、講演、スポーツを楽しむことで、障害者スポーツの楽しさやパラリンピックへの理解を深める。西岐波中学校では、立志式に合わせて本事業を開催。「誓いの言葉」などのセレモニーを行い、日本文化の元服にちなんだ行事を同時開催。</t>
  </si>
  <si>
    <t>ねぶた教育推進事業</t>
    <phoneticPr fontId="1"/>
  </si>
  <si>
    <t>Team/９１０</t>
    <phoneticPr fontId="1"/>
  </si>
  <si>
    <t>青森市の郷土文化である青森ねぶたを継承し町内ねぶたを復興する取組。
子どもからお年寄りまで国籍を問わず、障害者も含めてみんなで取り組む。</t>
  </si>
  <si>
    <t>川崎郷土・市民劇第６弾　南武線誕生物語</t>
  </si>
  <si>
    <t>川崎の歴史や歴史上の人物を採り上げた創作劇を上演。車椅子に対応するとともに障害者への特別割引料金を設定して、障害者のバリアを取り除く取組を推進していく。</t>
  </si>
  <si>
    <t>シンポジウム「誰もが参加できるオリンピック・パラリンピック文化プログラム～地域・アート・共生～」</t>
  </si>
  <si>
    <t>オリンピック・パラリンピック文化プログラムへの参画に向けた市民の機運醸成を図るシンポジウム。障がいのある人の文化芸術活動に焦点を当て、誰もが参加できる文化プログラムについて考える機会とする。</t>
  </si>
  <si>
    <t>ラ・フォル・ジュルネ新潟「熱狂の日」音楽祭2017</t>
  </si>
  <si>
    <t>ラ・フォル・ジュルネ新潟「熱狂の日」音楽祭実行委員会</t>
  </si>
  <si>
    <t>ナント市との交流を牽引する取り組みとして開催されるクラシックコンサート。りゅーとぴあ新潟市民芸術文化会館の能楽堂や、燕喜館を会場とし、和風建築とクラシックの融合で日本文化の魅力を発信。障がい者のバリアを取り除く取組として、本公演のアーティストを施設に派遣するアウトリーチ公演を実施。</t>
  </si>
  <si>
    <t>第９回千の風音楽祭</t>
  </si>
  <si>
    <t>名曲「千の風になって」の歌の心である「命の尊さと愛の素晴らしさ」を将来にわたって大切に伝えていくことを目的として開催される音楽祭。「千の風になって」への想いを様々なジャンルで自由に表現する。自閉症と診断されたが、先生の進めで演奏を始めたマリンバ奏者などが出演。</t>
  </si>
  <si>
    <t>2017英語でニッポンを語ろう！
コンテストin川越</t>
  </si>
  <si>
    <t>「世界に伝えたい！日本の素晴らしさ・日本の魅力」をテーマに英語スピーチコンテストを開催。小学生～高校生、一般、商業に携わる方、約20名が、日本の文化、歴史、自然、アニメ、日本人の心、絆、ホスピタリティなどをテーマに英語で語る。</t>
  </si>
  <si>
    <t>地域の伝統文化の継承を応援するシンポジウム［お悩み解決のヒントと実践］</t>
    <phoneticPr fontId="1"/>
  </si>
  <si>
    <t>お祭りや民俗芸能などについて、伝統文化団体の様々な活動を紹介、支援団体を交えたパネルディスカッションの実施により、参加者が伝統文化の魅力を再認識し、広く内外への発信の機運の醸成を図る。シンポジウム会場に車イスや観覧観覧用スペースを設け、身体障害者の方の参加にも配慮。</t>
  </si>
  <si>
    <t>「岡本太郎×建築」展</t>
  </si>
  <si>
    <t>日本が大きく飛躍した時代の「伝統」と「創造」について議論し、都市と時代を見つめた岡本太郎と建築家たちの交流に焦点をあてた展覧会を実施。館内のバリアフリーや、視覚障害をお持ちの方でも作品に触れられるコーナーもあり。作品キャプションに外国語(英語)の併記も行う。</t>
  </si>
  <si>
    <t>国際工芸シンポジウム金沢ーKOGEIとまちづくりー</t>
  </si>
  <si>
    <t>金沢創造都市推進委員会</t>
  </si>
  <si>
    <t>シンポジウムでは、工芸を中心とし持続発展可能なまちづくりを実現する方策を探る。工芸を文化の共通言語として国際化推進する。</t>
  </si>
  <si>
    <t>埼玉まるごとアニ玉祭～アニメ・マンガまつりin埼玉～</t>
  </si>
  <si>
    <t>埼玉県産業労働部観光課</t>
    <phoneticPr fontId="1"/>
  </si>
  <si>
    <t>アニメの舞台地となっている地域などと連携し、埼玉県内各地でアニメイベントを展開。そのメイン事業としてアニ玉祭を開催。コスプレイベントを開催するなど外国人参加型の事業にも取り組む。公式ＨＰ、チラシを英語・中国語対応とし、当日も英語・中国語に対応できる通訳を配置。</t>
  </si>
  <si>
    <t>国指定の重要無形文化財である彫刻屋台を神社へ繰り込み、神社例祭を盛り上げる。20台を超える屋台が囃子を奉納し神社から繰り出した後、「ぶっつけ」と呼ばれる囃子の競演を行う。4ヶ国語によるガイドブックを作成するなど、外国人観光客に向けた取組みを実施。</t>
  </si>
  <si>
    <t>陸前高田市認定通訳ガイド特区</t>
    <phoneticPr fontId="1"/>
  </si>
  <si>
    <t>陸前高田市</t>
    <rPh sb="0" eb="4">
      <t>リクゼンタカタ</t>
    </rPh>
    <rPh sb="4" eb="5">
      <t>シ</t>
    </rPh>
    <phoneticPr fontId="1"/>
  </si>
  <si>
    <t>陸前高田市</t>
  </si>
  <si>
    <t>地域住民が有償で通訳ガイドができる仕組みを構築。陸前高田の歴史や文化をよく知る在住外国人を積極的に採用し、外国人旅行者に震災の教訓や地域の魅力を十分に伝えることに加え、多様な人材が活躍する共生社会づくりを推進。</t>
  </si>
  <si>
    <t>日中共同製作映画「純愛/JUN AI」多言語字幕による国際交流上映の実施</t>
    <phoneticPr fontId="1"/>
  </si>
  <si>
    <t>特定非営利活動法人　純愛国際平和基金</t>
  </si>
  <si>
    <t>日中共同製作映画「純愛/JUNAI」の上映と交流。「ひとつのスクリーンに複数の言語字幕（日中英・日中英韓）」により、異なる言語を解する人たちが同じ会場で同じ体験を共有する。</t>
  </si>
  <si>
    <t>区と区内の文化施設等が連携し、毎年、夏と冬の年2回を事業期間として、特別展やギャラリートーク、ワークショップなどのイベントを集中して実施する。バスツアーであるため、交通手段が不十分な障害者でも参加することが可能。</t>
  </si>
  <si>
    <t>若手音楽家による国際文化交流コンサート新潟公演</t>
  </si>
  <si>
    <t>スイスで学んだ若手演奏家による国際文化交流コンサートを開催。日韓の若き音楽家たちの活動をそれぞれの母国で紹介し音楽による日韓の文化交流を発信。</t>
  </si>
  <si>
    <t>２０１７アクアリウムフェア　
in FUTAKO TAMAGAWA</t>
  </si>
  <si>
    <t>日本観賞魚振興事業協同組合</t>
  </si>
  <si>
    <t>素人金魚名人戦等々を通じ日本人のみならずアジア、欧米各国に観賞魚飼育の素晴らしさを伝え、生き物を飼育する心を育てていくことを目的とする。３カ国語が話せるスタッフを配置し、『言語におけるバリアフリー』に取り組む。</t>
  </si>
  <si>
    <r>
      <t xml:space="preserve">場所
</t>
    </r>
    <r>
      <rPr>
        <sz val="11"/>
        <rFont val="メイリオ"/>
        <family val="3"/>
        <charset val="128"/>
      </rPr>
      <t>（市区町村）</t>
    </r>
    <rPh sb="0" eb="2">
      <t>バショ</t>
    </rPh>
    <rPh sb="4" eb="6">
      <t>シク</t>
    </rPh>
    <rPh sb="6" eb="8">
      <t>チョウソン</t>
    </rPh>
    <phoneticPr fontId="1"/>
  </si>
  <si>
    <t>beyond2020プログラム　平成28年（2016）年度（年度認証件数　96件、累積認証件数　96件）</t>
    <rPh sb="16" eb="18">
      <t>ヘイセイ</t>
    </rPh>
    <rPh sb="20" eb="21">
      <t>ネン</t>
    </rPh>
    <rPh sb="27" eb="28">
      <t>ネン</t>
    </rPh>
    <rPh sb="28" eb="29">
      <t>ド</t>
    </rPh>
    <rPh sb="30" eb="36">
      <t>ネンドニンショウケンスウ</t>
    </rPh>
    <rPh sb="39" eb="40">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</si>
</sst>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quot;平成29年&quot;m&quot;月&quot;d&quot;日時点&quot;"/>
    <numFmt numFmtId="177" formatCode="0.0%"/>
    <numFmt numFmtId="178" formatCode="0_);[Red]\(0\)"/>
    <numFmt numFmtId="179" formatCode="ggge&quot;年&quot;m&quot;月&quot;d&quot;日&quot;&quot;時&quot;&quot;点&quot;"/>
    <numFmt numFmtId="180" formatCode="yyyy/m/d;@"/>
    <numFmt numFmtId="181" formatCode="[$-411]#,##0;[Red]\-#,##0"/>
  </numFmts>
  <fonts count="67">
    <font>
      <sz val="11"/>
      <color theme="1"/>
      <name val="Yu Gothic"/>
      <family val="2"/>
      <charset val="128"/>
      <scheme val="minor"/>
    </font>
    <font>
      <sz val="6"/>
      <name val="Yu Gothic"/>
      <family val="2"/>
      <charset val="128"/>
      <scheme val="minor"/>
    </font>
    <font>
      <sz val="11"/>
      <color theme="1"/>
      <name val="Yu Gothic"/>
      <family val="3"/>
      <charset val="128"/>
      <scheme val="minor"/>
    </font>
    <font>
      <sz val="6"/>
      <name val="ＭＳ Ｐゴシック"/>
      <family val="3"/>
      <charset val="128"/>
    </font>
    <font>
      <sz val="18"/>
      <color theme="1"/>
      <name val="メイリオ"/>
      <family val="3"/>
      <charset val="128"/>
    </font>
    <font>
      <sz val="14"/>
      <color theme="1"/>
      <name val="メイリオ"/>
      <family val="3"/>
      <charset val="128"/>
    </font>
    <font>
      <sz val="14"/>
      <name val="メイリオ"/>
      <family val="3"/>
      <charset val="128"/>
    </font>
    <font>
      <b/>
      <sz val="8"/>
      <color theme="1"/>
      <name val="Yu Gothic"/>
      <family val="3"/>
      <charset val="128"/>
      <scheme val="minor"/>
    </font>
    <font>
      <b/>
      <sz val="10"/>
      <color theme="1"/>
      <name val="Yu Gothic"/>
      <family val="3"/>
      <charset val="128"/>
      <scheme val="minor"/>
    </font>
    <font>
      <b/>
      <sz val="12"/>
      <color theme="1"/>
      <name val="Yu Gothic"/>
      <family val="3"/>
      <charset val="128"/>
      <scheme val="minor"/>
    </font>
    <font>
      <b/>
      <sz val="14"/>
      <color theme="0"/>
      <name val="Yu Gothic"/>
      <family val="3"/>
      <charset val="128"/>
      <scheme val="minor"/>
    </font>
    <font>
      <b/>
      <sz val="36"/>
      <color theme="0"/>
      <name val="Yu Gothic"/>
      <family val="3"/>
      <charset val="128"/>
      <scheme val="minor"/>
    </font>
    <font>
      <sz val="1"/>
      <color theme="9"/>
      <name val="Yu Gothic"/>
      <family val="3"/>
      <charset val="128"/>
      <scheme val="minor"/>
    </font>
    <font>
      <b/>
      <sz val="10"/>
      <color theme="0"/>
      <name val="Yu Gothic"/>
      <family val="3"/>
      <charset val="128"/>
      <scheme val="minor"/>
    </font>
    <font>
      <sz val="8"/>
      <name val="メイリオ"/>
      <family val="3"/>
      <charset val="128"/>
    </font>
    <font>
      <sz val="9"/>
      <color theme="1"/>
      <name val="Yu Gothic"/>
      <family val="2"/>
      <charset val="128"/>
      <scheme val="minor"/>
    </font>
    <font>
      <sz val="12"/>
      <color theme="1"/>
      <name val="メイリオ"/>
      <family val="3"/>
      <charset val="128"/>
    </font>
    <font>
      <sz val="11"/>
      <color theme="1"/>
      <name val="Yu Gothic"/>
      <family val="2"/>
      <charset val="128"/>
      <scheme val="minor"/>
    </font>
    <font>
      <b/>
      <sz val="6"/>
      <color theme="1"/>
      <name val="Yu Gothic"/>
      <family val="3"/>
      <charset val="128"/>
      <scheme val="minor"/>
    </font>
    <font>
      <sz val="6"/>
      <name val="メイリオ"/>
      <family val="3"/>
      <charset val="128"/>
    </font>
    <font>
      <sz val="11"/>
      <name val="Yu Gothic"/>
      <family val="3"/>
      <charset val="128"/>
      <scheme val="minor"/>
    </font>
    <font>
      <b/>
      <sz val="9"/>
      <color theme="1"/>
      <name val="Yu Gothic"/>
      <family val="3"/>
      <charset val="128"/>
      <scheme val="minor"/>
    </font>
    <font>
      <sz val="11"/>
      <color theme="1"/>
      <name val="ＭＳ Ｐゴシック"/>
      <family val="3"/>
      <charset val="128"/>
    </font>
    <font>
      <sz val="11"/>
      <color theme="0"/>
      <name val="Yu Gothic"/>
      <family val="3"/>
      <charset val="128"/>
      <scheme val="minor"/>
    </font>
    <font>
      <sz val="8"/>
      <color theme="1"/>
      <name val="Yu Gothic"/>
      <family val="3"/>
      <charset val="128"/>
      <scheme val="minor"/>
    </font>
    <font>
      <sz val="11"/>
      <name val="メイリオ"/>
      <family val="3"/>
      <charset val="128"/>
    </font>
    <font>
      <b/>
      <sz val="10"/>
      <name val="Yu Gothic"/>
      <family val="3"/>
      <charset val="128"/>
      <scheme val="minor"/>
    </font>
    <font>
      <sz val="10"/>
      <color theme="1"/>
      <name val="Yu Gothic"/>
      <family val="2"/>
      <charset val="128"/>
      <scheme val="minor"/>
    </font>
    <font>
      <sz val="1"/>
      <color rgb="FFFFFF00"/>
      <name val="Yu Gothic"/>
      <family val="3"/>
      <charset val="128"/>
      <scheme val="minor"/>
    </font>
    <font>
      <sz val="1"/>
      <color rgb="FF00B050"/>
      <name val="Yu Gothic"/>
      <family val="3"/>
      <charset val="128"/>
      <scheme val="minor"/>
    </font>
    <font>
      <sz val="1"/>
      <color theme="1"/>
      <name val="Yu Gothic"/>
      <family val="3"/>
      <charset val="128"/>
      <scheme val="minor"/>
    </font>
    <font>
      <sz val="12"/>
      <color theme="1"/>
      <name val="Meiryo UI"/>
      <family val="3"/>
      <charset val="128"/>
    </font>
    <font>
      <b/>
      <sz val="14"/>
      <color theme="1"/>
      <name val="Meiryo UI"/>
      <family val="3"/>
      <charset val="128"/>
    </font>
    <font>
      <sz val="18"/>
      <name val="メイリオ"/>
      <family val="3"/>
      <charset val="128"/>
    </font>
    <font>
      <u/>
      <sz val="11"/>
      <color theme="10"/>
      <name val="Yu Gothic"/>
      <family val="2"/>
      <charset val="128"/>
      <scheme val="minor"/>
    </font>
    <font>
      <b/>
      <sz val="14"/>
      <name val="メイリオ"/>
      <family val="3"/>
      <charset val="128"/>
    </font>
    <font>
      <sz val="11"/>
      <name val="ＭＳ Ｐゴシック"/>
      <family val="3"/>
    </font>
    <font>
      <sz val="11"/>
      <color theme="1"/>
      <name val="Yu Gothic"/>
      <family val="3"/>
      <scheme val="minor"/>
    </font>
    <font>
      <sz val="11"/>
      <color theme="1"/>
      <name val="Yu Gothic"/>
      <family val="2"/>
      <scheme val="minor"/>
    </font>
    <font>
      <sz val="11"/>
      <color indexed="8"/>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color rgb="FF000000"/>
      <name val="ＭＳ Ｐゴシック"/>
      <family val="2"/>
      <charset val="128"/>
    </font>
    <font>
      <sz val="9"/>
      <color theme="1"/>
      <name val="メイリオ"/>
      <family val="2"/>
      <charset val="128"/>
    </font>
    <font>
      <u/>
      <sz val="11"/>
      <color theme="10"/>
      <name val="Yu Gothic"/>
      <family val="3"/>
      <charset val="128"/>
      <scheme val="minor"/>
    </font>
    <font>
      <sz val="11"/>
      <color theme="1"/>
      <name val="ＭＳ Ｐゴシック"/>
      <family val="3"/>
    </font>
    <font>
      <u/>
      <sz val="11"/>
      <color theme="10"/>
      <name val="ＭＳ Ｐゴシック"/>
      <family val="3"/>
    </font>
    <font>
      <sz val="10"/>
      <color theme="1"/>
      <name val="Yu Gothic"/>
      <family val="3"/>
      <charset val="128"/>
      <scheme val="minor"/>
    </font>
    <font>
      <sz val="12"/>
      <color theme="1"/>
      <name val="Yu Gothic"/>
      <family val="3"/>
      <charset val="128"/>
      <scheme val="minor"/>
    </font>
    <font>
      <sz val="1"/>
      <color rgb="FFFF0000"/>
      <name val="Yu Gothic"/>
      <family val="3"/>
      <charset val="128"/>
      <scheme val="minor"/>
    </font>
    <font>
      <sz val="11"/>
      <name val="ＭＳ Ｐゴシック"/>
      <family val="3"/>
      <charset val="128"/>
    </font>
    <font>
      <u/>
      <sz val="11"/>
      <color theme="10"/>
      <name val="Yu Gothic"/>
      <family val="2"/>
      <scheme val="minor"/>
    </font>
    <font>
      <u/>
      <sz val="11"/>
      <color indexed="12"/>
      <name val="Yu Gothic"/>
      <family val="3"/>
      <scheme val="minor"/>
    </font>
    <font>
      <u/>
      <sz val="11"/>
      <color theme="10"/>
      <name val="ＭＳ Ｐゴシック"/>
      <family val="3"/>
      <charset val="128"/>
    </font>
    <font>
      <sz val="11"/>
      <color theme="1"/>
      <name val="ＭＳ Ｐゴシック"/>
      <family val="2"/>
      <charset val="128"/>
    </font>
    <font>
      <u/>
      <sz val="11"/>
      <color theme="10"/>
      <name val="ＭＳ Ｐゴシック"/>
      <family val="2"/>
      <charset val="128"/>
    </font>
    <font>
      <u/>
      <sz val="11"/>
      <color rgb="FF0000FF"/>
      <name val="Yu Gothic"/>
      <family val="2"/>
      <charset val="128"/>
      <scheme val="minor"/>
    </font>
    <font>
      <b/>
      <sz val="24"/>
      <name val="メイリオ"/>
      <family val="3"/>
      <charset val="128"/>
    </font>
  </fonts>
  <fills count="2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theme="9" tint="0.59999389629810485"/>
        <bgColor indexed="64"/>
      </patternFill>
    </fill>
    <fill>
      <patternFill patternType="solid">
        <fgColor rgb="FF00B0F0"/>
        <bgColor indexed="64"/>
      </patternFill>
    </fill>
    <fill>
      <patternFill patternType="solid">
        <fgColor rgb="FFFF99CC"/>
        <bgColor indexed="64"/>
      </patternFill>
    </fill>
    <fill>
      <patternFill patternType="solid">
        <fgColor rgb="FFFFC000"/>
        <bgColor indexed="64"/>
      </patternFill>
    </fill>
    <fill>
      <patternFill patternType="solid">
        <fgColor rgb="FFCC00FF"/>
        <bgColor indexed="64"/>
      </patternFill>
    </fill>
    <fill>
      <patternFill patternType="solid">
        <fgColor rgb="FFCC9900"/>
        <bgColor indexed="64"/>
      </patternFill>
    </fill>
    <fill>
      <patternFill patternType="solid">
        <fgColor theme="7" tint="0.79998168889431442"/>
        <bgColor indexed="64"/>
      </patternFill>
    </fill>
    <fill>
      <patternFill patternType="solid">
        <fgColor theme="1"/>
        <bgColor indexed="64"/>
      </patternFill>
    </fill>
    <fill>
      <patternFill patternType="solid">
        <fgColor rgb="FF92D050"/>
        <bgColor indexed="64"/>
      </patternFill>
    </fill>
    <fill>
      <patternFill patternType="solid">
        <fgColor rgb="FF00B050"/>
        <bgColor indexed="64"/>
      </patternFill>
    </fill>
    <fill>
      <patternFill patternType="solid">
        <fgColor theme="8" tint="0.59999389629810485"/>
        <bgColor indexed="64"/>
      </patternFill>
    </fill>
    <fill>
      <patternFill patternType="solid">
        <fgColor indexed="26"/>
        <bgColor indexed="9"/>
      </patternFill>
    </fill>
    <fill>
      <patternFill patternType="solid">
        <fgColor indexed="42"/>
        <bgColor indexed="27"/>
      </patternFill>
    </fill>
    <fill>
      <patternFill patternType="solid">
        <fgColor indexed="45"/>
        <bgColor indexed="47"/>
      </patternFill>
    </fill>
    <fill>
      <patternFill patternType="solid">
        <fgColor indexed="16"/>
        <bgColor indexed="10"/>
      </patternFill>
    </fill>
    <fill>
      <patternFill patternType="solid">
        <fgColor indexed="8"/>
        <bgColor indexed="58"/>
      </patternFill>
    </fill>
    <fill>
      <patternFill patternType="solid">
        <fgColor indexed="23"/>
        <bgColor indexed="55"/>
      </patternFill>
    </fill>
    <fill>
      <patternFill patternType="solid">
        <fgColor indexed="31"/>
        <bgColor indexed="45"/>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style="thin">
        <color auto="1"/>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double">
        <color auto="1"/>
      </bottom>
      <diagonal/>
    </border>
    <border>
      <left style="thick">
        <color auto="1"/>
      </left>
      <right style="thick">
        <color auto="1"/>
      </right>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n">
        <color auto="1"/>
      </left>
      <right style="thin">
        <color auto="1"/>
      </right>
      <top style="double">
        <color auto="1"/>
      </top>
      <bottom/>
      <diagonal/>
    </border>
    <border>
      <left style="dashed">
        <color rgb="FFFF0000"/>
      </left>
      <right style="dashed">
        <color rgb="FFFF0000"/>
      </right>
      <top style="dashed">
        <color rgb="FFFF0000"/>
      </top>
      <bottom style="dashed">
        <color rgb="FFFF0000"/>
      </bottom>
      <diagonal/>
    </border>
    <border>
      <left style="thick">
        <color auto="1"/>
      </left>
      <right style="thick">
        <color auto="1"/>
      </right>
      <top style="thick">
        <color auto="1"/>
      </top>
      <bottom style="thick">
        <color auto="1"/>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6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0" fontId="17" fillId="0" borderId="0">
      <alignment vertical="center"/>
    </xf>
    <xf numFmtId="0" fontId="22" fillId="0" borderId="0">
      <alignment vertical="center"/>
    </xf>
    <xf numFmtId="9" fontId="17" fillId="0" borderId="0" applyFont="0" applyFill="0" applyBorder="0" applyAlignment="0" applyProtection="0">
      <alignment vertical="center"/>
    </xf>
    <xf numFmtId="0" fontId="34" fillId="0" borderId="0" applyNumberFormat="0" applyFill="0" applyBorder="0" applyAlignment="0" applyProtection="0">
      <alignment vertical="center"/>
    </xf>
    <xf numFmtId="0" fontId="36" fillId="0" borderId="0">
      <alignment vertical="center"/>
    </xf>
    <xf numFmtId="0" fontId="36" fillId="0" borderId="0">
      <alignment vertical="center"/>
    </xf>
    <xf numFmtId="0" fontId="37" fillId="0" borderId="0">
      <alignment vertical="center"/>
    </xf>
    <xf numFmtId="0" fontId="38" fillId="0" borderId="0"/>
    <xf numFmtId="0" fontId="39" fillId="0" borderId="0">
      <alignment vertical="center"/>
    </xf>
    <xf numFmtId="0" fontId="40" fillId="0" borderId="0" applyNumberFormat="0" applyFill="0" applyBorder="0" applyProtection="0">
      <alignment vertical="center"/>
    </xf>
    <xf numFmtId="0" fontId="41" fillId="0" borderId="0" applyNumberFormat="0" applyFill="0" applyBorder="0" applyProtection="0">
      <alignment vertical="center"/>
    </xf>
    <xf numFmtId="0" fontId="42" fillId="0" borderId="0" applyNumberFormat="0" applyFill="0" applyBorder="0" applyProtection="0">
      <alignment vertical="center"/>
    </xf>
    <xf numFmtId="0" fontId="39" fillId="0" borderId="0" applyNumberFormat="0" applyFill="0" applyBorder="0" applyProtection="0">
      <alignment vertical="center"/>
    </xf>
    <xf numFmtId="0" fontId="43" fillId="18" borderId="44" applyNumberFormat="0" applyProtection="0">
      <alignment vertical="center"/>
    </xf>
    <xf numFmtId="0" fontId="44" fillId="0" borderId="0" applyNumberFormat="0" applyFill="0" applyBorder="0" applyProtection="0">
      <alignment vertical="center"/>
    </xf>
    <xf numFmtId="0" fontId="39" fillId="0" borderId="0" applyNumberFormat="0" applyFill="0" applyBorder="0" applyProtection="0">
      <alignment vertical="center"/>
    </xf>
    <xf numFmtId="0" fontId="45" fillId="19" borderId="0" applyNumberFormat="0" applyBorder="0" applyProtection="0">
      <alignment vertical="center"/>
    </xf>
    <xf numFmtId="0" fontId="46" fillId="18" borderId="0" applyNumberFormat="0" applyBorder="0" applyProtection="0">
      <alignment vertical="center"/>
    </xf>
    <xf numFmtId="0" fontId="47" fillId="20" borderId="0" applyNumberFormat="0" applyBorder="0" applyProtection="0">
      <alignment vertical="center"/>
    </xf>
    <xf numFmtId="0" fontId="47" fillId="0" borderId="0" applyNumberFormat="0" applyFill="0" applyBorder="0" applyProtection="0">
      <alignment vertical="center"/>
    </xf>
    <xf numFmtId="0" fontId="48" fillId="21" borderId="0" applyNumberFormat="0" applyBorder="0" applyProtection="0">
      <alignment vertical="center"/>
    </xf>
    <xf numFmtId="0" fontId="49" fillId="0" borderId="0" applyNumberFormat="0" applyFill="0" applyBorder="0" applyProtection="0">
      <alignment vertical="center"/>
    </xf>
    <xf numFmtId="0" fontId="50" fillId="22" borderId="0" applyNumberFormat="0" applyBorder="0" applyProtection="0">
      <alignment vertical="center"/>
    </xf>
    <xf numFmtId="0" fontId="50" fillId="23" borderId="0" applyNumberFormat="0" applyBorder="0" applyProtection="0">
      <alignment vertical="center"/>
    </xf>
    <xf numFmtId="0" fontId="49" fillId="24" borderId="0" applyNumberFormat="0" applyBorder="0" applyProtection="0">
      <alignment vertical="center"/>
    </xf>
    <xf numFmtId="38" fontId="39" fillId="0" borderId="0" applyBorder="0" applyProtection="0">
      <alignment vertical="center"/>
    </xf>
    <xf numFmtId="0" fontId="51" fillId="0" borderId="0">
      <alignment vertical="center"/>
    </xf>
    <xf numFmtId="181" fontId="51" fillId="0" borderId="0" applyBorder="0" applyProtection="0">
      <alignment vertical="center"/>
    </xf>
    <xf numFmtId="0" fontId="43" fillId="18" borderId="45" applyNumberFormat="0" applyProtection="0">
      <alignment vertical="center"/>
    </xf>
    <xf numFmtId="0" fontId="2" fillId="0" borderId="0">
      <alignment vertical="center"/>
    </xf>
    <xf numFmtId="0" fontId="52" fillId="0" borderId="0">
      <alignment vertical="center"/>
    </xf>
    <xf numFmtId="0" fontId="53" fillId="0" borderId="0" applyNumberFormat="0" applyFill="0" applyBorder="0" applyAlignment="0" applyProtection="0">
      <alignment vertical="center"/>
    </xf>
    <xf numFmtId="0" fontId="54" fillId="0" borderId="0">
      <alignment vertical="center"/>
    </xf>
    <xf numFmtId="0" fontId="55" fillId="0" borderId="0" applyNumberFormat="0" applyFill="0" applyBorder="0" applyAlignment="0" applyProtection="0">
      <alignment vertical="top"/>
      <protection locked="0"/>
    </xf>
    <xf numFmtId="0" fontId="43" fillId="18" borderId="46" applyNumberFormat="0" applyProtection="0">
      <alignment vertical="center"/>
    </xf>
    <xf numFmtId="0" fontId="59" fillId="0" borderId="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17" fillId="0" borderId="0">
      <alignment vertical="center"/>
    </xf>
    <xf numFmtId="38" fontId="59" fillId="0" borderId="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0" fontId="17" fillId="0" borderId="0">
      <alignment vertical="center"/>
    </xf>
    <xf numFmtId="38" fontId="17" fillId="0" borderId="0" applyFont="0" applyFill="0" applyBorder="0" applyAlignment="0" applyProtection="0">
      <alignment vertical="center"/>
    </xf>
    <xf numFmtId="0" fontId="53" fillId="0" borderId="0" applyNumberFormat="0" applyFill="0" applyBorder="0" applyAlignment="0" applyProtection="0">
      <alignment vertical="center"/>
    </xf>
    <xf numFmtId="6" fontId="17" fillId="0" borderId="0" applyFont="0" applyFill="0" applyBorder="0" applyAlignment="0" applyProtection="0">
      <alignment vertical="center"/>
    </xf>
    <xf numFmtId="9" fontId="39" fillId="0" borderId="0" applyFont="0" applyFill="0" applyBorder="0" applyAlignment="0" applyProtection="0">
      <alignment vertical="center"/>
    </xf>
    <xf numFmtId="0" fontId="62" fillId="0" borderId="0" applyNumberFormat="0" applyFill="0" applyBorder="0" applyAlignment="0" applyProtection="0"/>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38" fontId="39" fillId="0" borderId="0" applyFont="0" applyFill="0" applyBorder="0" applyAlignment="0" applyProtection="0">
      <alignment vertical="center"/>
    </xf>
    <xf numFmtId="0" fontId="59" fillId="0" borderId="0"/>
    <xf numFmtId="0" fontId="59" fillId="0" borderId="0"/>
    <xf numFmtId="0" fontId="59" fillId="0" borderId="0">
      <alignment vertical="center"/>
    </xf>
    <xf numFmtId="0" fontId="59" fillId="0" borderId="0">
      <alignment vertical="center"/>
    </xf>
    <xf numFmtId="0" fontId="59" fillId="0" borderId="0">
      <alignment vertical="center"/>
    </xf>
    <xf numFmtId="0" fontId="59" fillId="0" borderId="0">
      <alignment vertical="center"/>
    </xf>
    <xf numFmtId="0" fontId="59" fillId="0" borderId="0"/>
    <xf numFmtId="0" fontId="59" fillId="0" borderId="0"/>
    <xf numFmtId="0" fontId="59" fillId="0" borderId="0"/>
    <xf numFmtId="0" fontId="59" fillId="0" borderId="0"/>
    <xf numFmtId="0" fontId="63" fillId="0" borderId="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cellStyleXfs>
  <cellXfs count="500">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pplyAlignment="1">
      <alignment vertical="center"/>
    </xf>
    <xf numFmtId="0" fontId="8" fillId="0" borderId="12"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13" xfId="0" applyFont="1" applyBorder="1">
      <alignment vertical="center"/>
    </xf>
    <xf numFmtId="0" fontId="8" fillId="0" borderId="0" xfId="0" applyFont="1" applyBorder="1">
      <alignment vertical="center"/>
    </xf>
    <xf numFmtId="0" fontId="14" fillId="0" borderId="2" xfId="0" applyFont="1" applyFill="1" applyBorder="1" applyAlignment="1">
      <alignment horizontal="center" vertical="center"/>
    </xf>
    <xf numFmtId="0" fontId="15" fillId="0" borderId="2" xfId="0" applyFont="1" applyBorder="1" applyAlignment="1">
      <alignment horizontal="center" vertical="center"/>
    </xf>
    <xf numFmtId="0" fontId="14" fillId="3" borderId="3" xfId="0" applyFont="1" applyFill="1" applyBorder="1" applyAlignment="1">
      <alignment horizontal="center" vertical="center"/>
    </xf>
    <xf numFmtId="0" fontId="14" fillId="3" borderId="3" xfId="0" applyFont="1" applyFill="1" applyBorder="1" applyAlignment="1">
      <alignment horizontal="left" vertical="center"/>
    </xf>
    <xf numFmtId="0" fontId="0" fillId="0" borderId="3" xfId="0" applyBorder="1">
      <alignment vertical="center"/>
    </xf>
    <xf numFmtId="0" fontId="15" fillId="0" borderId="3" xfId="0" applyFont="1" applyBorder="1">
      <alignment vertical="center"/>
    </xf>
    <xf numFmtId="0" fontId="0" fillId="0" borderId="3" xfId="0" applyFont="1" applyBorder="1">
      <alignment vertical="center"/>
    </xf>
    <xf numFmtId="0" fontId="14" fillId="3" borderId="1" xfId="0" applyFont="1" applyFill="1" applyBorder="1" applyAlignment="1">
      <alignment horizontal="center" vertical="center"/>
    </xf>
    <xf numFmtId="0" fontId="14" fillId="3" borderId="1" xfId="0" applyFont="1" applyFill="1" applyBorder="1" applyAlignment="1">
      <alignment horizontal="left" vertical="center"/>
    </xf>
    <xf numFmtId="0" fontId="15" fillId="0" borderId="1" xfId="0" applyFont="1" applyBorder="1">
      <alignment vertical="center"/>
    </xf>
    <xf numFmtId="0" fontId="0" fillId="0" borderId="1" xfId="0" applyFont="1" applyBorder="1">
      <alignment vertic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0" fillId="0" borderId="1" xfId="0" applyBorder="1">
      <alignment vertical="center"/>
    </xf>
    <xf numFmtId="0" fontId="14" fillId="3" borderId="0" xfId="0" applyFont="1" applyFill="1" applyBorder="1" applyAlignment="1">
      <alignment horizontal="left" vertical="center"/>
    </xf>
    <xf numFmtId="0" fontId="8" fillId="0" borderId="0" xfId="0" applyFont="1" applyAlignment="1">
      <alignment vertical="center"/>
    </xf>
    <xf numFmtId="0" fontId="7" fillId="0" borderId="0" xfId="0" applyFont="1" applyAlignment="1">
      <alignment vertical="center"/>
    </xf>
    <xf numFmtId="0" fontId="0" fillId="0" borderId="0" xfId="0" applyAlignment="1">
      <alignment vertical="center"/>
    </xf>
    <xf numFmtId="0" fontId="8" fillId="0" borderId="12" xfId="0" applyFont="1" applyBorder="1" applyAlignment="1">
      <alignment vertical="center"/>
    </xf>
    <xf numFmtId="0" fontId="8" fillId="0" borderId="10" xfId="0" applyFont="1" applyBorder="1" applyAlignment="1">
      <alignment vertical="center"/>
    </xf>
    <xf numFmtId="0" fontId="8" fillId="0" borderId="13" xfId="0" applyFont="1" applyBorder="1" applyAlignment="1">
      <alignment vertical="center"/>
    </xf>
    <xf numFmtId="0" fontId="14" fillId="0" borderId="1" xfId="0" applyFont="1" applyFill="1" applyBorder="1" applyAlignment="1">
      <alignment horizontal="left" vertical="center"/>
    </xf>
    <xf numFmtId="0" fontId="0" fillId="0" borderId="0" xfId="0" applyFill="1">
      <alignment vertical="center"/>
    </xf>
    <xf numFmtId="38" fontId="0" fillId="0" borderId="0" xfId="3" applyFont="1">
      <alignment vertical="center"/>
    </xf>
    <xf numFmtId="0" fontId="15" fillId="0" borderId="19" xfId="0" applyFont="1" applyFill="1" applyBorder="1" applyAlignment="1">
      <alignment horizontal="center" vertical="center"/>
    </xf>
    <xf numFmtId="0" fontId="0" fillId="0" borderId="0" xfId="0">
      <alignment vertical="center"/>
    </xf>
    <xf numFmtId="0" fontId="2" fillId="0" borderId="0" xfId="0" applyFont="1">
      <alignment vertical="center"/>
    </xf>
    <xf numFmtId="0" fontId="2" fillId="0" borderId="0" xfId="0" applyFont="1" applyFill="1">
      <alignment vertical="center"/>
    </xf>
    <xf numFmtId="38" fontId="2" fillId="0" borderId="0" xfId="3" applyFont="1">
      <alignment vertical="center"/>
    </xf>
    <xf numFmtId="0" fontId="2" fillId="0" borderId="1" xfId="0" applyFont="1" applyBorder="1">
      <alignment vertical="center"/>
    </xf>
    <xf numFmtId="14" fontId="2" fillId="0" borderId="1" xfId="0" applyNumberFormat="1" applyFont="1" applyBorder="1">
      <alignment vertical="center"/>
    </xf>
    <xf numFmtId="0" fontId="2" fillId="0" borderId="0" xfId="0" applyFont="1" applyAlignment="1">
      <alignment horizontal="center" vertical="center"/>
    </xf>
    <xf numFmtId="0" fontId="20" fillId="3" borderId="1" xfId="0" applyFont="1" applyFill="1" applyBorder="1" applyAlignment="1">
      <alignment horizontal="center" vertical="center"/>
    </xf>
    <xf numFmtId="0" fontId="20" fillId="0" borderId="1" xfId="0" applyFont="1" applyFill="1" applyBorder="1" applyAlignment="1">
      <alignment horizontal="center" vertical="center"/>
    </xf>
    <xf numFmtId="0" fontId="2" fillId="0" borderId="2" xfId="0" applyFont="1" applyBorder="1" applyAlignment="1">
      <alignment horizontal="center" vertical="center" wrapText="1"/>
    </xf>
    <xf numFmtId="14" fontId="2" fillId="0" borderId="3" xfId="0" applyNumberFormat="1" applyFont="1" applyBorder="1">
      <alignment vertical="center"/>
    </xf>
    <xf numFmtId="0" fontId="20" fillId="0" borderId="21"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23" xfId="0" applyFont="1" applyFill="1" applyBorder="1" applyAlignment="1">
      <alignment horizontal="center" vertical="center"/>
    </xf>
    <xf numFmtId="0" fontId="20" fillId="0" borderId="23" xfId="0" applyFont="1" applyFill="1" applyBorder="1" applyAlignment="1">
      <alignment horizontal="center" vertical="center" shrinkToFit="1"/>
    </xf>
    <xf numFmtId="0" fontId="2" fillId="0" borderId="16" xfId="0" applyFont="1" applyBorder="1" applyAlignment="1">
      <alignment horizontal="center" vertical="center"/>
    </xf>
    <xf numFmtId="0" fontId="2" fillId="0" borderId="24" xfId="0" applyFont="1" applyBorder="1">
      <alignment vertical="center"/>
    </xf>
    <xf numFmtId="0" fontId="2" fillId="0" borderId="25" xfId="0" applyFont="1" applyBorder="1">
      <alignment vertical="center"/>
    </xf>
    <xf numFmtId="38" fontId="20" fillId="0" borderId="26" xfId="3" applyFont="1" applyFill="1" applyBorder="1" applyAlignment="1">
      <alignment horizontal="center" vertical="center" wrapText="1"/>
    </xf>
    <xf numFmtId="38" fontId="2" fillId="0" borderId="27" xfId="3" applyFont="1" applyBorder="1">
      <alignment vertical="center"/>
    </xf>
    <xf numFmtId="38" fontId="2" fillId="0" borderId="28" xfId="3" applyFont="1" applyBorder="1">
      <alignment vertical="center"/>
    </xf>
    <xf numFmtId="38" fontId="2" fillId="0" borderId="29" xfId="3" applyFont="1" applyBorder="1">
      <alignment vertical="center"/>
    </xf>
    <xf numFmtId="0" fontId="19" fillId="13" borderId="2" xfId="0" applyFont="1" applyFill="1" applyBorder="1" applyAlignment="1">
      <alignment horizontal="center" vertical="center" wrapText="1"/>
    </xf>
    <xf numFmtId="0" fontId="14" fillId="13" borderId="1" xfId="0" applyFont="1" applyFill="1" applyBorder="1" applyAlignment="1">
      <alignment horizontal="center" vertical="center"/>
    </xf>
    <xf numFmtId="0" fontId="14" fillId="13" borderId="1" xfId="0" applyFont="1" applyFill="1" applyBorder="1" applyAlignment="1">
      <alignment horizontal="center" vertical="center" wrapText="1"/>
    </xf>
    <xf numFmtId="0" fontId="0" fillId="13" borderId="0" xfId="0" applyFill="1">
      <alignment vertical="center"/>
    </xf>
    <xf numFmtId="0" fontId="0" fillId="13" borderId="1" xfId="0" applyFill="1" applyBorder="1">
      <alignment vertical="center"/>
    </xf>
    <xf numFmtId="38" fontId="7" fillId="0" borderId="0" xfId="3" applyFont="1">
      <alignment vertical="center"/>
    </xf>
    <xf numFmtId="38" fontId="2" fillId="0" borderId="0" xfId="0" applyNumberFormat="1" applyFont="1">
      <alignment vertical="center"/>
    </xf>
    <xf numFmtId="0" fontId="2" fillId="4" borderId="0" xfId="0" applyFont="1" applyFill="1">
      <alignment vertical="center"/>
    </xf>
    <xf numFmtId="38" fontId="2" fillId="0" borderId="28" xfId="3" applyFont="1" applyFill="1" applyBorder="1">
      <alignment vertical="center"/>
    </xf>
    <xf numFmtId="0" fontId="2" fillId="0" borderId="25" xfId="0" applyFont="1" applyFill="1" applyBorder="1">
      <alignment vertical="center"/>
    </xf>
    <xf numFmtId="14" fontId="2" fillId="0" borderId="1" xfId="0" applyNumberFormat="1" applyFont="1" applyFill="1" applyBorder="1">
      <alignment vertical="center"/>
    </xf>
    <xf numFmtId="0" fontId="7" fillId="0" borderId="0" xfId="0" applyFont="1" applyFill="1">
      <alignment vertical="center"/>
    </xf>
    <xf numFmtId="0" fontId="0" fillId="0" borderId="3" xfId="0" applyFill="1" applyBorder="1">
      <alignment vertical="center"/>
    </xf>
    <xf numFmtId="0" fontId="8" fillId="0" borderId="0" xfId="0" applyFont="1" applyFill="1">
      <alignment vertical="center"/>
    </xf>
    <xf numFmtId="0" fontId="14" fillId="0" borderId="1" xfId="0" applyFont="1" applyFill="1" applyBorder="1" applyAlignment="1">
      <alignment horizontal="center" vertical="center"/>
    </xf>
    <xf numFmtId="0" fontId="8" fillId="0" borderId="0" xfId="0" applyFont="1" applyFill="1" applyAlignment="1">
      <alignment vertical="center"/>
    </xf>
    <xf numFmtId="38" fontId="2" fillId="0" borderId="1" xfId="3" applyFont="1" applyBorder="1">
      <alignment vertical="center"/>
    </xf>
    <xf numFmtId="0" fontId="2" fillId="4" borderId="1" xfId="0" applyFont="1" applyFill="1" applyBorder="1">
      <alignment vertical="center"/>
    </xf>
    <xf numFmtId="177" fontId="2" fillId="0" borderId="0" xfId="6" applyNumberFormat="1" applyFont="1">
      <alignment vertical="center"/>
    </xf>
    <xf numFmtId="38" fontId="2" fillId="0" borderId="31" xfId="0" applyNumberFormat="1" applyFont="1" applyBorder="1">
      <alignment vertical="center"/>
    </xf>
    <xf numFmtId="177" fontId="2" fillId="0" borderId="31" xfId="6" applyNumberFormat="1" applyFont="1" applyBorder="1">
      <alignment vertical="center"/>
    </xf>
    <xf numFmtId="38" fontId="2" fillId="0" borderId="31" xfId="0" applyNumberFormat="1" applyFont="1" applyBorder="1" applyAlignment="1">
      <alignment horizontal="center" vertical="center"/>
    </xf>
    <xf numFmtId="38" fontId="2" fillId="3" borderId="31" xfId="0" applyNumberFormat="1" applyFont="1" applyFill="1" applyBorder="1" applyAlignment="1">
      <alignment horizontal="center" vertical="center"/>
    </xf>
    <xf numFmtId="177" fontId="2" fillId="3" borderId="31" xfId="6" applyNumberFormat="1" applyFont="1" applyFill="1" applyBorder="1">
      <alignment vertical="center"/>
    </xf>
    <xf numFmtId="38" fontId="23" fillId="3" borderId="31" xfId="0" applyNumberFormat="1" applyFont="1" applyFill="1" applyBorder="1" applyAlignment="1">
      <alignment horizontal="center" vertical="center"/>
    </xf>
    <xf numFmtId="177" fontId="23" fillId="3" borderId="31" xfId="6" applyNumberFormat="1" applyFont="1" applyFill="1" applyBorder="1">
      <alignment vertical="center"/>
    </xf>
    <xf numFmtId="38" fontId="23" fillId="0" borderId="31" xfId="0" applyNumberFormat="1" applyFont="1" applyBorder="1" applyAlignment="1">
      <alignment horizontal="center" vertical="center"/>
    </xf>
    <xf numFmtId="177" fontId="23" fillId="0" borderId="31" xfId="6" applyNumberFormat="1" applyFont="1" applyBorder="1">
      <alignment vertical="center"/>
    </xf>
    <xf numFmtId="177" fontId="24" fillId="0" borderId="0" xfId="6" applyNumberFormat="1" applyFont="1">
      <alignment vertical="center"/>
    </xf>
    <xf numFmtId="38" fontId="24" fillId="0" borderId="0" xfId="0" applyNumberFormat="1" applyFont="1">
      <alignment vertical="center"/>
    </xf>
    <xf numFmtId="0" fontId="14" fillId="13" borderId="3" xfId="0" applyFont="1" applyFill="1" applyBorder="1" applyAlignment="1">
      <alignment horizontal="center" vertical="center" wrapText="1"/>
    </xf>
    <xf numFmtId="14" fontId="0" fillId="0" borderId="0" xfId="0" applyNumberFormat="1">
      <alignment vertical="center"/>
    </xf>
    <xf numFmtId="14" fontId="7" fillId="0" borderId="0" xfId="0" applyNumberFormat="1" applyFont="1">
      <alignment vertical="center"/>
    </xf>
    <xf numFmtId="0" fontId="9" fillId="3" borderId="0" xfId="0" applyFont="1" applyFill="1" applyBorder="1" applyAlignment="1">
      <alignment vertical="center"/>
    </xf>
    <xf numFmtId="0" fontId="0" fillId="6" borderId="0" xfId="0" applyFill="1">
      <alignment vertical="center"/>
    </xf>
    <xf numFmtId="0" fontId="0" fillId="10" borderId="0" xfId="0" applyFill="1">
      <alignment vertical="center"/>
    </xf>
    <xf numFmtId="0" fontId="0" fillId="4" borderId="0" xfId="0" applyFill="1">
      <alignment vertical="center"/>
    </xf>
    <xf numFmtId="0" fontId="0" fillId="15" borderId="0" xfId="0" applyFill="1">
      <alignment vertical="center"/>
    </xf>
    <xf numFmtId="0" fontId="8" fillId="3" borderId="12" xfId="0" applyFont="1" applyFill="1" applyBorder="1">
      <alignment vertical="center"/>
    </xf>
    <xf numFmtId="0" fontId="0" fillId="16" borderId="0" xfId="0" applyFill="1">
      <alignment vertical="center"/>
    </xf>
    <xf numFmtId="0" fontId="8" fillId="3" borderId="10" xfId="0" applyFont="1" applyFill="1" applyBorder="1">
      <alignment vertical="center"/>
    </xf>
    <xf numFmtId="0" fontId="8" fillId="3" borderId="11" xfId="0" applyFont="1" applyFill="1" applyBorder="1">
      <alignment vertical="center"/>
    </xf>
    <xf numFmtId="0" fontId="8" fillId="3" borderId="13" xfId="0" applyFont="1" applyFill="1" applyBorder="1">
      <alignment vertical="center"/>
    </xf>
    <xf numFmtId="0" fontId="8" fillId="3" borderId="0" xfId="0" applyFont="1" applyFill="1" applyBorder="1">
      <alignment vertical="center"/>
    </xf>
    <xf numFmtId="0" fontId="8" fillId="3" borderId="12" xfId="0" applyFont="1" applyFill="1" applyBorder="1" applyAlignment="1">
      <alignment vertical="center"/>
    </xf>
    <xf numFmtId="0" fontId="8" fillId="3" borderId="10" xfId="0" applyFont="1" applyFill="1" applyBorder="1" applyAlignment="1">
      <alignment vertical="center"/>
    </xf>
    <xf numFmtId="0" fontId="8" fillId="3" borderId="13" xfId="0" applyFont="1" applyFill="1" applyBorder="1" applyAlignment="1">
      <alignment vertical="center"/>
    </xf>
    <xf numFmtId="0" fontId="31" fillId="0" borderId="0" xfId="0" applyFont="1">
      <alignment vertical="center"/>
    </xf>
    <xf numFmtId="38" fontId="31" fillId="0" borderId="0" xfId="3" applyFont="1">
      <alignment vertical="center"/>
    </xf>
    <xf numFmtId="0" fontId="31" fillId="0" borderId="0" xfId="0" applyFont="1" applyBorder="1">
      <alignment vertical="center"/>
    </xf>
    <xf numFmtId="38" fontId="31" fillId="0" borderId="0" xfId="3" applyFont="1" applyBorder="1">
      <alignment vertical="center"/>
    </xf>
    <xf numFmtId="178" fontId="31" fillId="0" borderId="0" xfId="0" applyNumberFormat="1" applyFont="1">
      <alignment vertical="center"/>
    </xf>
    <xf numFmtId="0" fontId="31" fillId="0" borderId="33" xfId="0" applyFont="1" applyBorder="1">
      <alignment vertical="center"/>
    </xf>
    <xf numFmtId="38" fontId="31" fillId="0" borderId="33" xfId="3" applyFont="1" applyBorder="1">
      <alignment vertical="center"/>
    </xf>
    <xf numFmtId="0" fontId="31" fillId="0" borderId="34" xfId="0" applyFont="1" applyBorder="1">
      <alignment vertical="center"/>
    </xf>
    <xf numFmtId="0" fontId="31" fillId="0" borderId="35" xfId="0" applyFont="1" applyBorder="1">
      <alignment vertical="center"/>
    </xf>
    <xf numFmtId="0" fontId="31" fillId="0" borderId="36" xfId="0" applyFont="1" applyBorder="1">
      <alignment vertical="center"/>
    </xf>
    <xf numFmtId="38" fontId="31" fillId="0" borderId="36" xfId="3" applyFont="1" applyBorder="1">
      <alignment vertical="center"/>
    </xf>
    <xf numFmtId="0" fontId="31" fillId="0" borderId="37" xfId="0" applyFont="1" applyBorder="1">
      <alignment vertical="center"/>
    </xf>
    <xf numFmtId="0" fontId="31" fillId="3" borderId="32" xfId="0" applyFont="1" applyFill="1" applyBorder="1">
      <alignment vertical="center"/>
    </xf>
    <xf numFmtId="0" fontId="31" fillId="3" borderId="40" xfId="0" applyFont="1" applyFill="1" applyBorder="1" applyAlignment="1">
      <alignment horizontal="left" vertical="top"/>
    </xf>
    <xf numFmtId="0" fontId="31" fillId="3" borderId="40" xfId="0" applyFont="1" applyFill="1" applyBorder="1">
      <alignment vertical="center"/>
    </xf>
    <xf numFmtId="0" fontId="31" fillId="0" borderId="41" xfId="0" applyFont="1" applyBorder="1">
      <alignment vertical="center"/>
    </xf>
    <xf numFmtId="38" fontId="32" fillId="0" borderId="42" xfId="3" applyFont="1" applyBorder="1" applyAlignment="1">
      <alignment horizontal="left" vertical="center"/>
    </xf>
    <xf numFmtId="38" fontId="31" fillId="0" borderId="42" xfId="3" applyFont="1" applyBorder="1" applyAlignment="1">
      <alignment horizontal="left" vertical="center"/>
    </xf>
    <xf numFmtId="58" fontId="31" fillId="0" borderId="42" xfId="0" applyNumberFormat="1" applyFont="1" applyBorder="1">
      <alignment vertical="center"/>
    </xf>
    <xf numFmtId="0" fontId="31" fillId="0" borderId="42" xfId="0" applyFont="1" applyBorder="1">
      <alignment vertical="center"/>
    </xf>
    <xf numFmtId="38" fontId="31" fillId="0" borderId="42" xfId="3" applyFont="1" applyBorder="1">
      <alignment vertical="center"/>
    </xf>
    <xf numFmtId="0" fontId="31" fillId="0" borderId="43" xfId="0" applyFont="1" applyBorder="1">
      <alignment vertical="center"/>
    </xf>
    <xf numFmtId="0" fontId="8" fillId="0" borderId="0" xfId="0" applyFont="1" applyAlignment="1">
      <alignment vertical="center" shrinkToFit="1"/>
    </xf>
    <xf numFmtId="0" fontId="8" fillId="0" borderId="10" xfId="0" applyFont="1" applyBorder="1" applyAlignment="1">
      <alignment vertical="center" shrinkToFit="1"/>
    </xf>
    <xf numFmtId="0" fontId="8" fillId="0" borderId="13" xfId="0" applyFont="1" applyBorder="1" applyAlignment="1">
      <alignment vertical="center" shrinkToFit="1"/>
    </xf>
    <xf numFmtId="0" fontId="7" fillId="0" borderId="0" xfId="0" applyFont="1" applyAlignment="1">
      <alignment vertical="center" shrinkToFit="1"/>
    </xf>
    <xf numFmtId="0" fontId="8" fillId="0" borderId="12" xfId="0" applyFont="1" applyBorder="1" applyAlignment="1">
      <alignment vertical="center" shrinkToFit="1"/>
    </xf>
    <xf numFmtId="0" fontId="14" fillId="0" borderId="0" xfId="0" applyFont="1">
      <alignment vertical="center"/>
    </xf>
    <xf numFmtId="0" fontId="14" fillId="0" borderId="0" xfId="0" applyFont="1" applyFill="1">
      <alignment vertical="center"/>
    </xf>
    <xf numFmtId="0" fontId="33" fillId="0" borderId="0" xfId="0" applyFont="1">
      <alignment vertical="center"/>
    </xf>
    <xf numFmtId="0" fontId="33" fillId="0" borderId="0" xfId="0" applyFont="1" applyFill="1">
      <alignment vertical="center"/>
    </xf>
    <xf numFmtId="0" fontId="6" fillId="0" borderId="0" xfId="0" applyFont="1" applyAlignment="1">
      <alignment horizontal="center" vertical="center" wrapText="1"/>
    </xf>
    <xf numFmtId="0" fontId="16" fillId="0" borderId="1" xfId="0" applyFont="1" applyBorder="1" applyAlignment="1">
      <alignment vertical="center"/>
    </xf>
    <xf numFmtId="176" fontId="35" fillId="0" borderId="0" xfId="0" applyNumberFormat="1" applyFont="1" applyBorder="1" applyAlignment="1">
      <alignment horizontal="center" vertical="center" wrapText="1"/>
    </xf>
    <xf numFmtId="0" fontId="6" fillId="0" borderId="0" xfId="0" applyFont="1" applyAlignment="1">
      <alignment horizontal="center" vertical="center"/>
    </xf>
    <xf numFmtId="14" fontId="35" fillId="0" borderId="0" xfId="0" applyNumberFormat="1" applyFont="1" applyBorder="1" applyAlignment="1">
      <alignment horizontal="right" vertical="center"/>
    </xf>
    <xf numFmtId="14" fontId="6" fillId="0" borderId="0" xfId="0" applyNumberFormat="1" applyFont="1" applyAlignment="1">
      <alignment horizontal="right" vertical="center"/>
    </xf>
    <xf numFmtId="0" fontId="14" fillId="0" borderId="0" xfId="0" applyFont="1" applyBorder="1">
      <alignment vertical="center"/>
    </xf>
    <xf numFmtId="0" fontId="14" fillId="0" borderId="0" xfId="0" applyFont="1" applyFill="1" applyBorder="1">
      <alignment vertical="center"/>
    </xf>
    <xf numFmtId="0" fontId="6" fillId="0" borderId="0" xfId="0" applyFont="1" applyBorder="1" applyAlignment="1">
      <alignment vertical="center" wrapText="1"/>
    </xf>
    <xf numFmtId="0" fontId="6" fillId="0" borderId="0" xfId="0" applyFont="1" applyAlignment="1">
      <alignment vertical="center"/>
    </xf>
    <xf numFmtId="0" fontId="7" fillId="3" borderId="0" xfId="0" applyFont="1" applyFill="1" applyBorder="1">
      <alignment vertical="center"/>
    </xf>
    <xf numFmtId="0" fontId="8" fillId="3" borderId="0" xfId="0" applyFont="1" applyFill="1" applyBorder="1" applyAlignment="1">
      <alignment vertical="center"/>
    </xf>
    <xf numFmtId="0" fontId="7" fillId="3" borderId="0" xfId="0" applyFont="1" applyFill="1" applyBorder="1" applyAlignment="1">
      <alignment vertical="center"/>
    </xf>
    <xf numFmtId="0" fontId="8" fillId="0" borderId="0" xfId="0" applyFont="1" applyBorder="1" applyAlignment="1">
      <alignment vertical="center"/>
    </xf>
    <xf numFmtId="0" fontId="0" fillId="3" borderId="0" xfId="0" applyFill="1" applyBorder="1">
      <alignment vertical="center"/>
    </xf>
    <xf numFmtId="0" fontId="0" fillId="0" borderId="0" xfId="0" applyFill="1" applyBorder="1">
      <alignment vertical="center"/>
    </xf>
    <xf numFmtId="0" fontId="7" fillId="0" borderId="0" xfId="0" applyFont="1" applyFill="1" applyBorder="1">
      <alignment vertical="center"/>
    </xf>
    <xf numFmtId="0" fontId="8" fillId="0" borderId="0" xfId="0" applyFont="1" applyFill="1" applyBorder="1">
      <alignment vertical="center"/>
    </xf>
    <xf numFmtId="0" fontId="9" fillId="0" borderId="0" xfId="0" applyFont="1" applyFill="1" applyBorder="1" applyAlignment="1">
      <alignment vertical="center"/>
    </xf>
    <xf numFmtId="0" fontId="0" fillId="0" borderId="0" xfId="0" applyFill="1" applyBorder="1" applyAlignment="1">
      <alignment vertical="center"/>
    </xf>
    <xf numFmtId="0" fontId="0" fillId="0" borderId="0" xfId="0" applyFill="1" applyAlignment="1">
      <alignment vertical="center"/>
    </xf>
    <xf numFmtId="0" fontId="2" fillId="0" borderId="0" xfId="0" applyFont="1" applyFill="1" applyBorder="1">
      <alignment vertical="center"/>
    </xf>
    <xf numFmtId="0" fontId="24" fillId="0" borderId="0" xfId="0" applyFont="1" applyFill="1" applyBorder="1">
      <alignment vertical="center"/>
    </xf>
    <xf numFmtId="0" fontId="7" fillId="0" borderId="0" xfId="0" applyFont="1" applyFill="1" applyBorder="1" applyAlignment="1">
      <alignment vertical="center"/>
    </xf>
    <xf numFmtId="0" fontId="8" fillId="0" borderId="0" xfId="0" applyFont="1" applyFill="1" applyBorder="1" applyAlignment="1">
      <alignment vertical="center"/>
    </xf>
    <xf numFmtId="0" fontId="24" fillId="3" borderId="0" xfId="0" applyFont="1" applyFill="1" applyBorder="1">
      <alignment vertical="center"/>
    </xf>
    <xf numFmtId="0" fontId="56" fillId="0" borderId="0" xfId="0" applyFont="1" applyFill="1" applyBorder="1">
      <alignment vertical="center"/>
    </xf>
    <xf numFmtId="0" fontId="57" fillId="0" borderId="0" xfId="0" applyFont="1" applyFill="1" applyBorder="1" applyAlignment="1">
      <alignment vertical="center"/>
    </xf>
    <xf numFmtId="0" fontId="56" fillId="0" borderId="12" xfId="0" applyFont="1" applyFill="1" applyBorder="1">
      <alignment vertical="center"/>
    </xf>
    <xf numFmtId="0" fontId="0" fillId="0" borderId="0" xfId="0" applyBorder="1">
      <alignment vertical="center"/>
    </xf>
    <xf numFmtId="0" fontId="0" fillId="3" borderId="0" xfId="0" applyFill="1" applyBorder="1" applyAlignment="1">
      <alignment vertical="center"/>
    </xf>
    <xf numFmtId="0" fontId="56" fillId="3" borderId="0" xfId="0" applyFont="1" applyFill="1" applyBorder="1">
      <alignment vertical="center"/>
    </xf>
    <xf numFmtId="0" fontId="9" fillId="0" borderId="0" xfId="0" applyFont="1" applyBorder="1" applyAlignment="1">
      <alignment vertical="center"/>
    </xf>
    <xf numFmtId="0" fontId="35" fillId="0" borderId="5" xfId="0" applyFont="1" applyBorder="1" applyAlignment="1">
      <alignment horizontal="center" vertical="center" wrapText="1"/>
    </xf>
    <xf numFmtId="0" fontId="35" fillId="0" borderId="0" xfId="0" applyFont="1" applyBorder="1" applyAlignment="1">
      <alignment horizontal="left" vertical="center" wrapText="1"/>
    </xf>
    <xf numFmtId="0" fontId="6" fillId="0" borderId="0" xfId="0" applyFont="1" applyFill="1" applyAlignment="1">
      <alignment horizontal="left"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4" fillId="0" borderId="47" xfId="0" applyFont="1" applyBorder="1" applyAlignment="1">
      <alignment vertical="center" wrapText="1"/>
    </xf>
    <xf numFmtId="58" fontId="4" fillId="0" borderId="47" xfId="0" applyNumberFormat="1" applyFont="1" applyBorder="1" applyAlignment="1">
      <alignment vertical="center" wrapText="1"/>
    </xf>
    <xf numFmtId="180" fontId="4" fillId="3" borderId="3" xfId="0" applyNumberFormat="1" applyFont="1" applyFill="1" applyBorder="1" applyAlignment="1">
      <alignment horizontal="center" vertical="center" wrapText="1"/>
    </xf>
    <xf numFmtId="0" fontId="4" fillId="0" borderId="3" xfId="0" applyFont="1" applyBorder="1" applyAlignment="1">
      <alignment vertical="center" wrapText="1"/>
    </xf>
    <xf numFmtId="180" fontId="4" fillId="3" borderId="47" xfId="0" applyNumberFormat="1" applyFont="1" applyFill="1" applyBorder="1" applyAlignment="1">
      <alignment horizontal="center" vertical="center" wrapText="1"/>
    </xf>
    <xf numFmtId="0" fontId="4" fillId="0" borderId="47" xfId="0" applyFont="1" applyBorder="1" applyAlignment="1">
      <alignment horizontal="center" vertical="center" wrapText="1"/>
    </xf>
    <xf numFmtId="0" fontId="4" fillId="0" borderId="47" xfId="1" applyFont="1" applyBorder="1" applyAlignment="1">
      <alignment horizontal="center" vertical="center" wrapText="1"/>
    </xf>
    <xf numFmtId="58" fontId="4" fillId="0" borderId="3" xfId="0" applyNumberFormat="1" applyFont="1" applyBorder="1" applyAlignment="1">
      <alignment vertical="center" wrapText="1"/>
    </xf>
    <xf numFmtId="0" fontId="33" fillId="17" borderId="48" xfId="1" applyFont="1" applyFill="1" applyBorder="1" applyAlignment="1" applyProtection="1">
      <alignment horizontal="center" vertical="center" wrapText="1"/>
    </xf>
    <xf numFmtId="14" fontId="33" fillId="17" borderId="48" xfId="1" applyNumberFormat="1" applyFont="1" applyFill="1" applyBorder="1" applyAlignment="1" applyProtection="1">
      <alignment horizontal="center" vertical="center" wrapText="1"/>
    </xf>
    <xf numFmtId="58" fontId="66" fillId="0" borderId="0" xfId="0" applyNumberFormat="1" applyFont="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0"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13" xfId="0" applyFont="1" applyFill="1" applyBorder="1" applyAlignment="1">
      <alignment horizontal="center" vertical="center"/>
    </xf>
    <xf numFmtId="0" fontId="10" fillId="6" borderId="0" xfId="0" applyFont="1" applyFill="1" applyAlignment="1">
      <alignment horizontal="center" vertical="center"/>
    </xf>
    <xf numFmtId="38" fontId="11" fillId="6" borderId="0" xfId="3" applyFont="1" applyFill="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179" fontId="13" fillId="6" borderId="0" xfId="0" applyNumberFormat="1" applyFont="1" applyFill="1" applyAlignment="1">
      <alignment horizontal="center" vertical="center"/>
    </xf>
    <xf numFmtId="0" fontId="26" fillId="14" borderId="9" xfId="0" applyFont="1" applyFill="1" applyBorder="1" applyAlignment="1">
      <alignment horizontal="center" vertical="center"/>
    </xf>
    <xf numFmtId="0" fontId="26" fillId="14" borderId="0" xfId="0" applyFont="1" applyFill="1" applyBorder="1" applyAlignment="1">
      <alignment horizontal="center" vertical="center"/>
    </xf>
    <xf numFmtId="0" fontId="26" fillId="14" borderId="10" xfId="0" applyFont="1" applyFill="1" applyBorder="1" applyAlignment="1">
      <alignment horizontal="center" vertical="center"/>
    </xf>
    <xf numFmtId="0" fontId="26" fillId="14" borderId="11" xfId="0" applyFont="1" applyFill="1" applyBorder="1" applyAlignment="1">
      <alignment horizontal="center" vertical="center"/>
    </xf>
    <xf numFmtId="0" fontId="26" fillId="14" borderId="12" xfId="0" applyFont="1" applyFill="1" applyBorder="1" applyAlignment="1">
      <alignment horizontal="center" vertical="center"/>
    </xf>
    <xf numFmtId="0" fontId="26" fillId="14" borderId="1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9" fillId="0" borderId="1"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5" xfId="0" applyFont="1" applyBorder="1" applyAlignment="1">
      <alignment horizontal="center" vertical="center"/>
    </xf>
    <xf numFmtId="0" fontId="9" fillId="0" borderId="18" xfId="0" applyFont="1" applyBorder="1" applyAlignment="1">
      <alignment horizontal="center" vertical="center"/>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18" xfId="0" applyFont="1" applyBorder="1" applyAlignment="1">
      <alignment horizontal="center" vertical="center" shrinkToFit="1"/>
    </xf>
    <xf numFmtId="0" fontId="26" fillId="2" borderId="6"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0" xfId="0" applyFont="1" applyFill="1" applyBorder="1" applyAlignment="1">
      <alignment horizontal="center" vertical="center"/>
    </xf>
    <xf numFmtId="0" fontId="26" fillId="2" borderId="10"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13" xfId="0" applyFont="1" applyFill="1" applyBorder="1" applyAlignment="1">
      <alignment horizontal="center" vertical="center"/>
    </xf>
    <xf numFmtId="0" fontId="8" fillId="7" borderId="7" xfId="0" applyFont="1" applyFill="1" applyBorder="1" applyAlignment="1">
      <alignment horizontal="center" vertical="center" shrinkToFit="1"/>
    </xf>
    <xf numFmtId="0" fontId="8" fillId="7" borderId="8" xfId="0" applyFont="1" applyFill="1" applyBorder="1" applyAlignment="1">
      <alignment horizontal="center" vertical="center" shrinkToFit="1"/>
    </xf>
    <xf numFmtId="0" fontId="8" fillId="7" borderId="0" xfId="0" applyFont="1" applyFill="1" applyBorder="1" applyAlignment="1">
      <alignment horizontal="center" vertical="center" shrinkToFit="1"/>
    </xf>
    <xf numFmtId="0" fontId="8" fillId="7" borderId="10" xfId="0" applyFont="1" applyFill="1" applyBorder="1" applyAlignment="1">
      <alignment horizontal="center" vertical="center" shrinkToFit="1"/>
    </xf>
    <xf numFmtId="0" fontId="8" fillId="7" borderId="12" xfId="0" applyFont="1" applyFill="1" applyBorder="1" applyAlignment="1">
      <alignment horizontal="center" vertical="center" shrinkToFit="1"/>
    </xf>
    <xf numFmtId="0" fontId="8" fillId="7" borderId="13" xfId="0" applyFont="1" applyFill="1" applyBorder="1" applyAlignment="1">
      <alignment horizontal="center" vertical="center" shrinkToFit="1"/>
    </xf>
    <xf numFmtId="0" fontId="26" fillId="2" borderId="6" xfId="0" applyFont="1" applyFill="1" applyBorder="1" applyAlignment="1">
      <alignment horizontal="center" vertical="center" shrinkToFit="1"/>
    </xf>
    <xf numFmtId="0" fontId="26" fillId="2" borderId="7" xfId="0" applyFont="1" applyFill="1" applyBorder="1" applyAlignment="1">
      <alignment horizontal="center" vertical="center" shrinkToFit="1"/>
    </xf>
    <xf numFmtId="0" fontId="26" fillId="2" borderId="8" xfId="0" applyFont="1" applyFill="1" applyBorder="1" applyAlignment="1">
      <alignment horizontal="center" vertical="center" shrinkToFit="1"/>
    </xf>
    <xf numFmtId="0" fontId="26" fillId="2" borderId="9" xfId="0" applyFont="1" applyFill="1" applyBorder="1" applyAlignment="1">
      <alignment horizontal="center" vertical="center" shrinkToFit="1"/>
    </xf>
    <xf numFmtId="0" fontId="26" fillId="2" borderId="0" xfId="0" applyFont="1" applyFill="1" applyBorder="1" applyAlignment="1">
      <alignment horizontal="center" vertical="center" shrinkToFit="1"/>
    </xf>
    <xf numFmtId="0" fontId="26" fillId="2" borderId="10" xfId="0" applyFont="1" applyFill="1" applyBorder="1" applyAlignment="1">
      <alignment horizontal="center" vertical="center" shrinkToFit="1"/>
    </xf>
    <xf numFmtId="0" fontId="26" fillId="2" borderId="11" xfId="0" applyFont="1" applyFill="1" applyBorder="1" applyAlignment="1">
      <alignment horizontal="center" vertical="center" shrinkToFit="1"/>
    </xf>
    <xf numFmtId="0" fontId="26" fillId="2" borderId="12" xfId="0" applyFont="1" applyFill="1" applyBorder="1" applyAlignment="1">
      <alignment horizontal="center" vertical="center" shrinkToFit="1"/>
    </xf>
    <xf numFmtId="0" fontId="26" fillId="2" borderId="13" xfId="0" applyFont="1" applyFill="1" applyBorder="1" applyAlignment="1">
      <alignment horizontal="center" vertical="center" shrinkToFit="1"/>
    </xf>
    <xf numFmtId="0" fontId="8" fillId="7" borderId="6" xfId="0" applyFont="1" applyFill="1" applyBorder="1" applyAlignment="1">
      <alignment horizontal="center" vertical="center" shrinkToFit="1"/>
    </xf>
    <xf numFmtId="0" fontId="8" fillId="7" borderId="9" xfId="0" applyFont="1" applyFill="1" applyBorder="1" applyAlignment="1">
      <alignment horizontal="center" vertical="center" shrinkToFit="1"/>
    </xf>
    <xf numFmtId="0" fontId="8" fillId="7" borderId="11" xfId="0" applyFont="1" applyFill="1" applyBorder="1" applyAlignment="1">
      <alignment horizontal="center" vertical="center" shrinkToFit="1"/>
    </xf>
    <xf numFmtId="0" fontId="12" fillId="7" borderId="6" xfId="0" applyFont="1" applyFill="1" applyBorder="1" applyAlignment="1">
      <alignment horizontal="center" vertical="center" shrinkToFit="1"/>
    </xf>
    <xf numFmtId="0" fontId="12" fillId="7" borderId="9" xfId="0" applyFont="1" applyFill="1" applyBorder="1" applyAlignment="1">
      <alignment horizontal="center" vertical="center" shrinkToFit="1"/>
    </xf>
    <xf numFmtId="0" fontId="12" fillId="7" borderId="11" xfId="0" applyFont="1" applyFill="1" applyBorder="1" applyAlignment="1">
      <alignment horizontal="center" vertical="center" shrinkToFit="1"/>
    </xf>
    <xf numFmtId="0" fontId="8" fillId="8" borderId="6" xfId="0" applyFont="1" applyFill="1" applyBorder="1" applyAlignment="1">
      <alignment horizontal="center" vertical="center" shrinkToFit="1"/>
    </xf>
    <xf numFmtId="0" fontId="8" fillId="8" borderId="8" xfId="0" applyFont="1" applyFill="1" applyBorder="1" applyAlignment="1">
      <alignment horizontal="center" vertical="center" shrinkToFit="1"/>
    </xf>
    <xf numFmtId="0" fontId="8" fillId="8" borderId="9" xfId="0" applyFont="1" applyFill="1" applyBorder="1" applyAlignment="1">
      <alignment horizontal="center" vertical="center" shrinkToFit="1"/>
    </xf>
    <xf numFmtId="0" fontId="8" fillId="8" borderId="10" xfId="0" applyFont="1" applyFill="1" applyBorder="1" applyAlignment="1">
      <alignment horizontal="center" vertical="center" shrinkToFit="1"/>
    </xf>
    <xf numFmtId="0" fontId="8" fillId="8" borderId="11" xfId="0" applyFont="1" applyFill="1" applyBorder="1" applyAlignment="1">
      <alignment horizontal="center" vertical="center" shrinkToFit="1"/>
    </xf>
    <xf numFmtId="0" fontId="8" fillId="8" borderId="13" xfId="0" applyFont="1" applyFill="1" applyBorder="1" applyAlignment="1">
      <alignment horizontal="center" vertical="center" shrinkToFit="1"/>
    </xf>
    <xf numFmtId="0" fontId="18" fillId="8" borderId="6" xfId="0" applyFont="1" applyFill="1" applyBorder="1" applyAlignment="1">
      <alignment horizontal="center" vertical="center" shrinkToFit="1"/>
    </xf>
    <xf numFmtId="0" fontId="18" fillId="8" borderId="8" xfId="0" applyFont="1" applyFill="1" applyBorder="1" applyAlignment="1">
      <alignment horizontal="center" vertical="center" shrinkToFit="1"/>
    </xf>
    <xf numFmtId="0" fontId="18" fillId="8" borderId="9" xfId="0" applyFont="1" applyFill="1" applyBorder="1" applyAlignment="1">
      <alignment horizontal="center" vertical="center" shrinkToFit="1"/>
    </xf>
    <xf numFmtId="0" fontId="18" fillId="8" borderId="10" xfId="0" applyFont="1" applyFill="1" applyBorder="1" applyAlignment="1">
      <alignment horizontal="center" vertical="center" shrinkToFit="1"/>
    </xf>
    <xf numFmtId="0" fontId="18" fillId="8" borderId="11" xfId="0" applyFont="1" applyFill="1" applyBorder="1" applyAlignment="1">
      <alignment horizontal="center" vertical="center" shrinkToFit="1"/>
    </xf>
    <xf numFmtId="0" fontId="18" fillId="8" borderId="13" xfId="0" applyFont="1" applyFill="1" applyBorder="1" applyAlignment="1">
      <alignment horizontal="center" vertical="center" shrinkToFit="1"/>
    </xf>
    <xf numFmtId="0" fontId="12" fillId="7" borderId="6" xfId="0" applyFont="1" applyFill="1" applyBorder="1" applyAlignment="1">
      <alignment horizontal="center" vertical="center"/>
    </xf>
    <xf numFmtId="0" fontId="12" fillId="7" borderId="8" xfId="0" applyFont="1" applyFill="1" applyBorder="1" applyAlignment="1">
      <alignment horizontal="center" vertical="center"/>
    </xf>
    <xf numFmtId="0" fontId="8" fillId="9" borderId="6" xfId="0" applyFont="1" applyFill="1" applyBorder="1" applyAlignment="1">
      <alignment horizontal="center" vertical="center" shrinkToFit="1"/>
    </xf>
    <xf numFmtId="0" fontId="8" fillId="9" borderId="8" xfId="0" applyFont="1" applyFill="1" applyBorder="1" applyAlignment="1">
      <alignment horizontal="center" vertical="center" shrinkToFit="1"/>
    </xf>
    <xf numFmtId="0" fontId="8" fillId="9" borderId="9" xfId="0" applyFont="1" applyFill="1" applyBorder="1" applyAlignment="1">
      <alignment horizontal="center" vertical="center" shrinkToFit="1"/>
    </xf>
    <xf numFmtId="0" fontId="8" fillId="9" borderId="10" xfId="0" applyFont="1" applyFill="1" applyBorder="1" applyAlignment="1">
      <alignment horizontal="center" vertical="center" shrinkToFit="1"/>
    </xf>
    <xf numFmtId="0" fontId="8" fillId="9" borderId="11" xfId="0" applyFont="1" applyFill="1" applyBorder="1" applyAlignment="1">
      <alignment horizontal="center" vertical="center" shrinkToFit="1"/>
    </xf>
    <xf numFmtId="0" fontId="8" fillId="9" borderId="13" xfId="0" applyFont="1" applyFill="1" applyBorder="1" applyAlignment="1">
      <alignment horizontal="center" vertical="center" shrinkToFit="1"/>
    </xf>
    <xf numFmtId="0" fontId="8" fillId="9" borderId="6" xfId="0" applyFont="1" applyFill="1" applyBorder="1" applyAlignment="1">
      <alignment horizontal="center" vertical="center"/>
    </xf>
    <xf numFmtId="0" fontId="8" fillId="9" borderId="7" xfId="0" applyFont="1" applyFill="1" applyBorder="1" applyAlignment="1">
      <alignment horizontal="center" vertical="center"/>
    </xf>
    <xf numFmtId="0" fontId="8" fillId="9"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9" borderId="0" xfId="0" applyFont="1" applyFill="1" applyBorder="1" applyAlignment="1">
      <alignment horizontal="center" vertical="center"/>
    </xf>
    <xf numFmtId="0" fontId="8" fillId="9" borderId="10" xfId="0" applyFont="1" applyFill="1" applyBorder="1" applyAlignment="1">
      <alignment horizontal="center" vertical="center"/>
    </xf>
    <xf numFmtId="0" fontId="8" fillId="9" borderId="11" xfId="0" applyFont="1" applyFill="1" applyBorder="1" applyAlignment="1">
      <alignment horizontal="center" vertical="center"/>
    </xf>
    <xf numFmtId="0" fontId="8" fillId="9" borderId="12" xfId="0" applyFont="1" applyFill="1" applyBorder="1" applyAlignment="1">
      <alignment horizontal="center" vertical="center"/>
    </xf>
    <xf numFmtId="0" fontId="8" fillId="9" borderId="13" xfId="0" applyFont="1" applyFill="1" applyBorder="1" applyAlignment="1">
      <alignment horizontal="center" vertical="center"/>
    </xf>
    <xf numFmtId="0" fontId="8" fillId="10" borderId="6" xfId="0" applyFont="1" applyFill="1" applyBorder="1" applyAlignment="1">
      <alignment horizontal="center" vertical="center" shrinkToFit="1"/>
    </xf>
    <xf numFmtId="0" fontId="8" fillId="10" borderId="8" xfId="0" applyFont="1" applyFill="1" applyBorder="1" applyAlignment="1">
      <alignment horizontal="center" vertical="center" shrinkToFit="1"/>
    </xf>
    <xf numFmtId="0" fontId="8" fillId="10" borderId="9" xfId="0" applyFont="1" applyFill="1" applyBorder="1" applyAlignment="1">
      <alignment horizontal="center" vertical="center" shrinkToFit="1"/>
    </xf>
    <xf numFmtId="0" fontId="8" fillId="10" borderId="10" xfId="0" applyFont="1" applyFill="1" applyBorder="1" applyAlignment="1">
      <alignment horizontal="center" vertical="center" shrinkToFit="1"/>
    </xf>
    <xf numFmtId="0" fontId="8" fillId="10" borderId="11" xfId="0" applyFont="1" applyFill="1" applyBorder="1" applyAlignment="1">
      <alignment horizontal="center" vertical="center" shrinkToFit="1"/>
    </xf>
    <xf numFmtId="0" fontId="8" fillId="10" borderId="13" xfId="0" applyFont="1" applyFill="1" applyBorder="1" applyAlignment="1">
      <alignment horizontal="center" vertical="center" shrinkToFit="1"/>
    </xf>
    <xf numFmtId="0" fontId="8" fillId="8" borderId="7" xfId="0" applyFont="1" applyFill="1" applyBorder="1" applyAlignment="1">
      <alignment horizontal="center" vertical="center" shrinkToFit="1"/>
    </xf>
    <xf numFmtId="0" fontId="8" fillId="8" borderId="12" xfId="0" applyFont="1" applyFill="1" applyBorder="1" applyAlignment="1">
      <alignment horizontal="center" vertical="center" shrinkToFit="1"/>
    </xf>
    <xf numFmtId="0" fontId="8" fillId="11" borderId="9" xfId="0" applyFont="1" applyFill="1" applyBorder="1" applyAlignment="1">
      <alignment horizontal="center" vertical="center" shrinkToFit="1"/>
    </xf>
    <xf numFmtId="0" fontId="8" fillId="11" borderId="0" xfId="0" applyFont="1" applyFill="1" applyBorder="1" applyAlignment="1">
      <alignment horizontal="center" vertical="center" shrinkToFit="1"/>
    </xf>
    <xf numFmtId="0" fontId="8" fillId="11" borderId="10" xfId="0" applyFont="1" applyFill="1" applyBorder="1" applyAlignment="1">
      <alignment horizontal="center" vertical="center" shrinkToFit="1"/>
    </xf>
    <xf numFmtId="0" fontId="8" fillId="11" borderId="11" xfId="0" applyFont="1" applyFill="1" applyBorder="1" applyAlignment="1">
      <alignment horizontal="center" vertical="center" shrinkToFit="1"/>
    </xf>
    <xf numFmtId="0" fontId="8" fillId="11" borderId="12" xfId="0" applyFont="1" applyFill="1" applyBorder="1" applyAlignment="1">
      <alignment horizontal="center" vertical="center" shrinkToFit="1"/>
    </xf>
    <xf numFmtId="0" fontId="8" fillId="11" borderId="13" xfId="0" applyFont="1" applyFill="1" applyBorder="1" applyAlignment="1">
      <alignment horizontal="center" vertical="center" shrinkToFit="1"/>
    </xf>
    <xf numFmtId="0" fontId="18" fillId="11" borderId="6" xfId="0" applyFont="1" applyFill="1" applyBorder="1" applyAlignment="1">
      <alignment horizontal="center" vertical="center" shrinkToFit="1"/>
    </xf>
    <xf numFmtId="0" fontId="18" fillId="11" borderId="8" xfId="0" applyFont="1" applyFill="1" applyBorder="1" applyAlignment="1">
      <alignment horizontal="center" vertical="center" shrinkToFit="1"/>
    </xf>
    <xf numFmtId="0" fontId="18" fillId="11" borderId="9" xfId="0" applyFont="1" applyFill="1" applyBorder="1" applyAlignment="1">
      <alignment horizontal="center" vertical="center" shrinkToFit="1"/>
    </xf>
    <xf numFmtId="0" fontId="18" fillId="11" borderId="10" xfId="0" applyFont="1" applyFill="1" applyBorder="1" applyAlignment="1">
      <alignment horizontal="center" vertical="center" shrinkToFit="1"/>
    </xf>
    <xf numFmtId="0" fontId="18" fillId="11" borderId="11" xfId="0" applyFont="1" applyFill="1" applyBorder="1" applyAlignment="1">
      <alignment horizontal="center" vertical="center" shrinkToFit="1"/>
    </xf>
    <xf numFmtId="0" fontId="18" fillId="11" borderId="13"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26" fillId="10" borderId="6" xfId="0" applyFont="1" applyFill="1" applyBorder="1" applyAlignment="1">
      <alignment horizontal="center" vertical="center" shrinkToFit="1"/>
    </xf>
    <xf numFmtId="0" fontId="26" fillId="10" borderId="8" xfId="0" applyFont="1" applyFill="1" applyBorder="1" applyAlignment="1">
      <alignment horizontal="center" vertical="center" shrinkToFit="1"/>
    </xf>
    <xf numFmtId="0" fontId="26" fillId="10" borderId="9" xfId="0" applyFont="1" applyFill="1" applyBorder="1" applyAlignment="1">
      <alignment horizontal="center" vertical="center" shrinkToFit="1"/>
    </xf>
    <xf numFmtId="0" fontId="26" fillId="10" borderId="10" xfId="0" applyFont="1" applyFill="1" applyBorder="1" applyAlignment="1">
      <alignment horizontal="center" vertical="center" shrinkToFit="1"/>
    </xf>
    <xf numFmtId="0" fontId="26" fillId="10" borderId="11" xfId="0" applyFont="1" applyFill="1" applyBorder="1" applyAlignment="1">
      <alignment horizontal="center" vertical="center" shrinkToFit="1"/>
    </xf>
    <xf numFmtId="0" fontId="26" fillId="10" borderId="13" xfId="0" applyFont="1" applyFill="1" applyBorder="1" applyAlignment="1">
      <alignment horizontal="center" vertical="center" shrinkToFit="1"/>
    </xf>
    <xf numFmtId="0" fontId="26" fillId="11" borderId="6" xfId="0" applyFont="1" applyFill="1" applyBorder="1" applyAlignment="1">
      <alignment horizontal="center" vertical="center" shrinkToFit="1"/>
    </xf>
    <xf numFmtId="0" fontId="26" fillId="11" borderId="8" xfId="0" applyFont="1" applyFill="1" applyBorder="1" applyAlignment="1">
      <alignment horizontal="center" vertical="center" shrinkToFit="1"/>
    </xf>
    <xf numFmtId="0" fontId="26" fillId="11" borderId="9" xfId="0" applyFont="1" applyFill="1" applyBorder="1" applyAlignment="1">
      <alignment horizontal="center" vertical="center" shrinkToFit="1"/>
    </xf>
    <xf numFmtId="0" fontId="26" fillId="11" borderId="10" xfId="0" applyFont="1" applyFill="1" applyBorder="1" applyAlignment="1">
      <alignment horizontal="center" vertical="center" shrinkToFit="1"/>
    </xf>
    <xf numFmtId="0" fontId="26" fillId="11" borderId="11" xfId="0" applyFont="1" applyFill="1" applyBorder="1" applyAlignment="1">
      <alignment horizontal="center" vertical="center" shrinkToFit="1"/>
    </xf>
    <xf numFmtId="0" fontId="26" fillId="11" borderId="13" xfId="0" applyFont="1" applyFill="1" applyBorder="1" applyAlignment="1">
      <alignment horizontal="center" vertical="center" shrinkToFit="1"/>
    </xf>
    <xf numFmtId="0" fontId="12" fillId="11" borderId="6" xfId="0" applyFont="1" applyFill="1" applyBorder="1" applyAlignment="1">
      <alignment horizontal="center" vertical="center"/>
    </xf>
    <xf numFmtId="0" fontId="12" fillId="11" borderId="8" xfId="0" applyFont="1" applyFill="1" applyBorder="1" applyAlignment="1">
      <alignment horizontal="center" vertical="center"/>
    </xf>
    <xf numFmtId="0" fontId="12" fillId="11" borderId="9" xfId="0" applyFont="1" applyFill="1" applyBorder="1" applyAlignment="1">
      <alignment horizontal="center" vertical="center"/>
    </xf>
    <xf numFmtId="0" fontId="12" fillId="11" borderId="10" xfId="0" applyFont="1" applyFill="1" applyBorder="1" applyAlignment="1">
      <alignment horizontal="center" vertical="center"/>
    </xf>
    <xf numFmtId="0" fontId="26" fillId="7" borderId="9" xfId="0" applyFont="1" applyFill="1" applyBorder="1" applyAlignment="1">
      <alignment horizontal="center" vertical="center"/>
    </xf>
    <xf numFmtId="0" fontId="26" fillId="7" borderId="0" xfId="0" applyFont="1" applyFill="1" applyBorder="1" applyAlignment="1">
      <alignment horizontal="center" vertical="center"/>
    </xf>
    <xf numFmtId="0" fontId="26" fillId="7" borderId="10" xfId="0" applyFont="1" applyFill="1" applyBorder="1" applyAlignment="1">
      <alignment horizontal="center" vertical="center"/>
    </xf>
    <xf numFmtId="0" fontId="26" fillId="7" borderId="11" xfId="0" applyFont="1" applyFill="1" applyBorder="1" applyAlignment="1">
      <alignment horizontal="center" vertical="center"/>
    </xf>
    <xf numFmtId="0" fontId="26" fillId="7" borderId="12" xfId="0" applyFont="1" applyFill="1" applyBorder="1" applyAlignment="1">
      <alignment horizontal="center" vertical="center"/>
    </xf>
    <xf numFmtId="0" fontId="26" fillId="7" borderId="13" xfId="0" applyFont="1" applyFill="1" applyBorder="1" applyAlignment="1">
      <alignment horizontal="center" vertical="center"/>
    </xf>
    <xf numFmtId="0" fontId="8" fillId="11" borderId="6" xfId="0" applyFont="1" applyFill="1" applyBorder="1" applyAlignment="1">
      <alignment horizontal="center" vertical="center" shrinkToFit="1"/>
    </xf>
    <xf numFmtId="0" fontId="8" fillId="11" borderId="8" xfId="0" applyFont="1" applyFill="1" applyBorder="1" applyAlignment="1">
      <alignment horizontal="center" vertical="center" shrinkToFit="1"/>
    </xf>
    <xf numFmtId="0" fontId="12" fillId="11" borderId="6" xfId="0" applyFont="1" applyFill="1" applyBorder="1" applyAlignment="1">
      <alignment horizontal="center" vertical="center" shrinkToFit="1"/>
    </xf>
    <xf numFmtId="0" fontId="12" fillId="11" borderId="8" xfId="0" applyFont="1" applyFill="1" applyBorder="1" applyAlignment="1">
      <alignment horizontal="center" vertical="center" shrinkToFit="1"/>
    </xf>
    <xf numFmtId="0" fontId="13" fillId="8" borderId="6" xfId="0" applyFont="1" applyFill="1" applyBorder="1" applyAlignment="1">
      <alignment horizontal="center" vertical="center" shrinkToFit="1"/>
    </xf>
    <xf numFmtId="0" fontId="13" fillId="8" borderId="7" xfId="0" applyFont="1" applyFill="1" applyBorder="1" applyAlignment="1">
      <alignment horizontal="center" vertical="center" shrinkToFit="1"/>
    </xf>
    <xf numFmtId="0" fontId="13" fillId="8" borderId="8" xfId="0" applyFont="1" applyFill="1" applyBorder="1" applyAlignment="1">
      <alignment horizontal="center" vertical="center" shrinkToFit="1"/>
    </xf>
    <xf numFmtId="0" fontId="13" fillId="8" borderId="11" xfId="0" applyFont="1" applyFill="1" applyBorder="1" applyAlignment="1">
      <alignment horizontal="center" vertical="center" shrinkToFit="1"/>
    </xf>
    <xf numFmtId="0" fontId="13" fillId="8" borderId="12" xfId="0" applyFont="1" applyFill="1" applyBorder="1" applyAlignment="1">
      <alignment horizontal="center" vertical="center" shrinkToFit="1"/>
    </xf>
    <xf numFmtId="0" fontId="13" fillId="8" borderId="13" xfId="0" applyFont="1" applyFill="1" applyBorder="1" applyAlignment="1">
      <alignment horizontal="center" vertical="center" shrinkToFit="1"/>
    </xf>
    <xf numFmtId="0" fontId="8" fillId="12" borderId="6" xfId="0" applyFont="1" applyFill="1" applyBorder="1" applyAlignment="1">
      <alignment horizontal="center" vertical="center"/>
    </xf>
    <xf numFmtId="0" fontId="8" fillId="12" borderId="7" xfId="0" applyFont="1" applyFill="1" applyBorder="1" applyAlignment="1">
      <alignment horizontal="center" vertical="center"/>
    </xf>
    <xf numFmtId="0" fontId="8" fillId="12" borderId="8" xfId="0" applyFont="1" applyFill="1" applyBorder="1" applyAlignment="1">
      <alignment horizontal="center" vertical="center"/>
    </xf>
    <xf numFmtId="0" fontId="8" fillId="12" borderId="11" xfId="0" applyFont="1" applyFill="1" applyBorder="1" applyAlignment="1">
      <alignment horizontal="center" vertical="center"/>
    </xf>
    <xf numFmtId="0" fontId="8" fillId="12" borderId="12" xfId="0" applyFont="1" applyFill="1" applyBorder="1" applyAlignment="1">
      <alignment horizontal="center" vertical="center"/>
    </xf>
    <xf numFmtId="0" fontId="8" fillId="12" borderId="13" xfId="0" applyFont="1" applyFill="1" applyBorder="1" applyAlignment="1">
      <alignment horizontal="center" vertical="center"/>
    </xf>
    <xf numFmtId="0" fontId="18" fillId="9" borderId="6" xfId="0" applyFont="1" applyFill="1" applyBorder="1" applyAlignment="1">
      <alignment horizontal="center" vertical="center"/>
    </xf>
    <xf numFmtId="0" fontId="18" fillId="9" borderId="8" xfId="0" applyFont="1" applyFill="1" applyBorder="1" applyAlignment="1">
      <alignment horizontal="center" vertical="center"/>
    </xf>
    <xf numFmtId="0" fontId="18" fillId="9" borderId="9" xfId="0" applyFont="1" applyFill="1" applyBorder="1" applyAlignment="1">
      <alignment horizontal="center" vertical="center"/>
    </xf>
    <xf numFmtId="0" fontId="18" fillId="9" borderId="10" xfId="0" applyFont="1" applyFill="1" applyBorder="1" applyAlignment="1">
      <alignment horizontal="center" vertical="center"/>
    </xf>
    <xf numFmtId="0" fontId="18" fillId="9" borderId="11" xfId="0" applyFont="1" applyFill="1" applyBorder="1" applyAlignment="1">
      <alignment horizontal="center" vertical="center"/>
    </xf>
    <xf numFmtId="0" fontId="18" fillId="9" borderId="13" xfId="0" applyFont="1" applyFill="1" applyBorder="1" applyAlignment="1">
      <alignment horizontal="center" vertical="center"/>
    </xf>
    <xf numFmtId="0" fontId="0" fillId="0" borderId="5" xfId="0" applyBorder="1" applyAlignment="1">
      <alignment horizontal="center" vertical="center"/>
    </xf>
    <xf numFmtId="0" fontId="20" fillId="3" borderId="4" xfId="0" applyFont="1" applyFill="1" applyBorder="1" applyAlignment="1">
      <alignment horizontal="center" vertical="center"/>
    </xf>
    <xf numFmtId="0" fontId="20" fillId="3" borderId="3"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Fill="1" applyAlignment="1">
      <alignment horizontal="center" vertical="center"/>
    </xf>
    <xf numFmtId="0" fontId="20" fillId="3" borderId="4" xfId="0" applyFont="1" applyFill="1" applyBorder="1" applyAlignment="1">
      <alignment horizontal="left" vertical="center" wrapText="1"/>
    </xf>
    <xf numFmtId="0" fontId="20" fillId="3" borderId="20" xfId="0" applyFont="1" applyFill="1" applyBorder="1" applyAlignment="1">
      <alignment horizontal="left" vertical="center" wrapText="1"/>
    </xf>
    <xf numFmtId="0" fontId="2" fillId="0" borderId="20" xfId="0" applyFont="1" applyBorder="1" applyAlignment="1">
      <alignment horizontal="left" vertical="center"/>
    </xf>
    <xf numFmtId="0" fontId="2" fillId="0" borderId="3" xfId="0" applyFont="1" applyBorder="1" applyAlignment="1">
      <alignment horizontal="left" vertical="center"/>
    </xf>
    <xf numFmtId="0" fontId="20" fillId="0" borderId="21" xfId="0" applyFont="1" applyFill="1" applyBorder="1" applyAlignment="1">
      <alignment horizontal="center" vertical="center"/>
    </xf>
    <xf numFmtId="0" fontId="2" fillId="0" borderId="22" xfId="0" applyFont="1" applyBorder="1" applyAlignment="1">
      <alignment horizontal="center" vertical="center"/>
    </xf>
    <xf numFmtId="0" fontId="20" fillId="3" borderId="20"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3" xfId="0" applyFont="1" applyFill="1" applyBorder="1" applyAlignment="1">
      <alignment horizontal="center" vertical="center"/>
    </xf>
    <xf numFmtId="0" fontId="20" fillId="3" borderId="4"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30" xfId="0" applyFont="1" applyFill="1" applyBorder="1" applyAlignment="1">
      <alignment horizontal="center" vertical="center"/>
    </xf>
    <xf numFmtId="0" fontId="8" fillId="9" borderId="7" xfId="0" applyFont="1" applyFill="1" applyBorder="1" applyAlignment="1">
      <alignment horizontal="center" vertical="center" shrinkToFit="1"/>
    </xf>
    <xf numFmtId="0" fontId="8" fillId="9" borderId="12" xfId="0" applyFont="1" applyFill="1" applyBorder="1" applyAlignment="1">
      <alignment horizontal="center" vertical="center" shrinkToFit="1"/>
    </xf>
    <xf numFmtId="0" fontId="8" fillId="12" borderId="6" xfId="0" applyFont="1" applyFill="1" applyBorder="1" applyAlignment="1">
      <alignment horizontal="center" vertical="center" shrinkToFit="1"/>
    </xf>
    <xf numFmtId="0" fontId="8" fillId="12" borderId="7" xfId="0" applyFont="1" applyFill="1" applyBorder="1" applyAlignment="1">
      <alignment horizontal="center" vertical="center" shrinkToFit="1"/>
    </xf>
    <xf numFmtId="0" fontId="8" fillId="12" borderId="8" xfId="0" applyFont="1" applyFill="1" applyBorder="1" applyAlignment="1">
      <alignment horizontal="center" vertical="center" shrinkToFit="1"/>
    </xf>
    <xf numFmtId="0" fontId="8" fillId="12" borderId="11" xfId="0" applyFont="1" applyFill="1" applyBorder="1" applyAlignment="1">
      <alignment horizontal="center" vertical="center" shrinkToFit="1"/>
    </xf>
    <xf numFmtId="0" fontId="8" fillId="12" borderId="12" xfId="0" applyFont="1" applyFill="1" applyBorder="1" applyAlignment="1">
      <alignment horizontal="center" vertical="center" shrinkToFit="1"/>
    </xf>
    <xf numFmtId="0" fontId="8" fillId="12" borderId="13" xfId="0" applyFont="1" applyFill="1" applyBorder="1" applyAlignment="1">
      <alignment horizontal="center" vertical="center" shrinkToFit="1"/>
    </xf>
    <xf numFmtId="0" fontId="12" fillId="11" borderId="9" xfId="0" applyFont="1" applyFill="1" applyBorder="1" applyAlignment="1">
      <alignment horizontal="center" vertical="center" shrinkToFit="1"/>
    </xf>
    <xf numFmtId="0" fontId="12" fillId="11" borderId="10" xfId="0" applyFont="1" applyFill="1" applyBorder="1" applyAlignment="1">
      <alignment horizontal="center" vertical="center" shrinkToFit="1"/>
    </xf>
    <xf numFmtId="0" fontId="12" fillId="7" borderId="8" xfId="0" applyFont="1" applyFill="1" applyBorder="1" applyAlignment="1">
      <alignment horizontal="center" vertical="center" shrinkToFit="1"/>
    </xf>
    <xf numFmtId="0" fontId="8" fillId="9" borderId="0" xfId="0" applyFont="1" applyFill="1" applyBorder="1" applyAlignment="1">
      <alignment horizontal="center" vertical="center" shrinkToFit="1"/>
    </xf>
    <xf numFmtId="0" fontId="21" fillId="10" borderId="6" xfId="0" applyFont="1" applyFill="1" applyBorder="1" applyAlignment="1">
      <alignment horizontal="center" vertical="center" shrinkToFit="1"/>
    </xf>
    <xf numFmtId="0" fontId="21" fillId="10" borderId="8" xfId="0" applyFont="1" applyFill="1" applyBorder="1" applyAlignment="1">
      <alignment horizontal="center" vertical="center" shrinkToFit="1"/>
    </xf>
    <xf numFmtId="0" fontId="21" fillId="10" borderId="9" xfId="0" applyFont="1" applyFill="1" applyBorder="1" applyAlignment="1">
      <alignment horizontal="center" vertical="center" shrinkToFit="1"/>
    </xf>
    <xf numFmtId="0" fontId="21" fillId="10" borderId="10" xfId="0" applyFont="1" applyFill="1" applyBorder="1" applyAlignment="1">
      <alignment horizontal="center" vertical="center" shrinkToFit="1"/>
    </xf>
    <xf numFmtId="0" fontId="21" fillId="10" borderId="11" xfId="0" applyFont="1" applyFill="1" applyBorder="1" applyAlignment="1">
      <alignment horizontal="center" vertical="center" shrinkToFit="1"/>
    </xf>
    <xf numFmtId="0" fontId="21" fillId="10" borderId="13" xfId="0" applyFont="1" applyFill="1" applyBorder="1" applyAlignment="1">
      <alignment horizontal="center" vertical="center" shrinkToFit="1"/>
    </xf>
    <xf numFmtId="0" fontId="21" fillId="0" borderId="14"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18" xfId="0" applyFont="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58" fontId="13" fillId="6" borderId="0" xfId="0" applyNumberFormat="1" applyFont="1" applyFill="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27" fillId="3" borderId="0" xfId="0" applyFont="1" applyFill="1" applyAlignment="1">
      <alignment horizontal="left" vertical="center"/>
    </xf>
    <xf numFmtId="0" fontId="10" fillId="6" borderId="0" xfId="0" applyFont="1" applyFill="1" applyBorder="1" applyAlignment="1">
      <alignment horizontal="center" vertical="center" shrinkToFit="1"/>
    </xf>
    <xf numFmtId="38" fontId="11" fillId="6" borderId="0" xfId="3" applyFont="1" applyFill="1" applyBorder="1" applyAlignment="1">
      <alignment horizontal="center" vertical="center"/>
    </xf>
    <xf numFmtId="0" fontId="28" fillId="3" borderId="11" xfId="0" applyFont="1" applyFill="1" applyBorder="1" applyAlignment="1">
      <alignment horizontal="center" vertical="center"/>
    </xf>
    <xf numFmtId="0" fontId="28" fillId="3" borderId="12" xfId="0" applyFont="1" applyFill="1" applyBorder="1" applyAlignment="1">
      <alignment horizontal="center" vertical="center"/>
    </xf>
    <xf numFmtId="0" fontId="28" fillId="3" borderId="1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58" fontId="13" fillId="6" borderId="0" xfId="0" applyNumberFormat="1" applyFont="1" applyFill="1" applyBorder="1" applyAlignment="1">
      <alignment horizontal="center" vertical="center"/>
    </xf>
    <xf numFmtId="0" fontId="13" fillId="6" borderId="0" xfId="0" applyNumberFormat="1" applyFont="1" applyFill="1" applyBorder="1" applyAlignment="1">
      <alignment horizontal="center" vertical="center"/>
    </xf>
    <xf numFmtId="0" fontId="26" fillId="3" borderId="9" xfId="0" applyFont="1" applyFill="1" applyBorder="1" applyAlignment="1">
      <alignment horizontal="center" vertical="center"/>
    </xf>
    <xf numFmtId="0" fontId="26" fillId="3" borderId="0" xfId="0" applyFont="1" applyFill="1" applyBorder="1" applyAlignment="1">
      <alignment horizontal="center" vertical="center"/>
    </xf>
    <xf numFmtId="0" fontId="26" fillId="3" borderId="10" xfId="0" applyFont="1" applyFill="1" applyBorder="1" applyAlignment="1">
      <alignment horizontal="center" vertical="center"/>
    </xf>
    <xf numFmtId="0" fontId="26" fillId="3" borderId="11" xfId="0" applyFont="1" applyFill="1" applyBorder="1" applyAlignment="1">
      <alignment horizontal="center" vertical="center"/>
    </xf>
    <xf numFmtId="0" fontId="26" fillId="3" borderId="12" xfId="0" applyFont="1" applyFill="1" applyBorder="1" applyAlignment="1">
      <alignment horizontal="center" vertical="center"/>
    </xf>
    <xf numFmtId="0" fontId="26" fillId="3" borderId="13"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4"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0" borderId="17"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8" fillId="3" borderId="7" xfId="0" applyFont="1" applyFill="1" applyBorder="1" applyAlignment="1">
      <alignment horizontal="center" vertical="center" shrinkToFit="1"/>
    </xf>
    <xf numFmtId="0" fontId="8" fillId="3" borderId="8" xfId="0" applyFont="1" applyFill="1" applyBorder="1" applyAlignment="1">
      <alignment horizontal="center" vertical="center" shrinkToFit="1"/>
    </xf>
    <xf numFmtId="0" fontId="8" fillId="3" borderId="0" xfId="0" applyFont="1" applyFill="1" applyBorder="1" applyAlignment="1">
      <alignment horizontal="center" vertical="center" shrinkToFit="1"/>
    </xf>
    <xf numFmtId="0" fontId="8" fillId="3" borderId="10" xfId="0" applyFont="1" applyFill="1" applyBorder="1" applyAlignment="1">
      <alignment horizontal="center" vertical="center" shrinkToFit="1"/>
    </xf>
    <xf numFmtId="0" fontId="8" fillId="3" borderId="12" xfId="0" applyFont="1" applyFill="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6" xfId="0" applyFont="1" applyFill="1" applyBorder="1" applyAlignment="1">
      <alignment horizontal="center" vertical="center" shrinkToFit="1"/>
    </xf>
    <xf numFmtId="0" fontId="8" fillId="3" borderId="9"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58" fillId="3" borderId="6" xfId="0" applyFont="1" applyFill="1" applyBorder="1" applyAlignment="1">
      <alignment horizontal="center" vertical="center"/>
    </xf>
    <xf numFmtId="0" fontId="58" fillId="3" borderId="9" xfId="0" applyFont="1" applyFill="1" applyBorder="1" applyAlignment="1">
      <alignment horizontal="center" vertical="center"/>
    </xf>
    <xf numFmtId="0" fontId="58" fillId="3" borderId="11" xfId="0" applyFont="1" applyFill="1" applyBorder="1" applyAlignment="1">
      <alignment horizontal="center" vertical="center"/>
    </xf>
    <xf numFmtId="0" fontId="7" fillId="3" borderId="6" xfId="0" applyFont="1" applyFill="1" applyBorder="1" applyAlignment="1">
      <alignment horizontal="center" vertical="center" shrinkToFit="1"/>
    </xf>
    <xf numFmtId="0" fontId="7" fillId="3" borderId="8"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7" fillId="3" borderId="10"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29" fillId="3" borderId="6" xfId="0" applyFont="1" applyFill="1" applyBorder="1" applyAlignment="1">
      <alignment horizontal="center" vertical="center"/>
    </xf>
    <xf numFmtId="0" fontId="29" fillId="3" borderId="8" xfId="0" applyFont="1" applyFill="1" applyBorder="1" applyAlignment="1">
      <alignment horizontal="center" vertical="center"/>
    </xf>
    <xf numFmtId="0" fontId="30" fillId="3" borderId="6" xfId="0" applyFont="1" applyFill="1" applyBorder="1" applyAlignment="1">
      <alignment horizontal="center" vertical="center"/>
    </xf>
    <xf numFmtId="0" fontId="30" fillId="3" borderId="8" xfId="0" applyFont="1" applyFill="1" applyBorder="1" applyAlignment="1">
      <alignment horizontal="center" vertical="center"/>
    </xf>
    <xf numFmtId="0" fontId="58" fillId="3" borderId="8" xfId="0" applyFont="1" applyFill="1" applyBorder="1" applyAlignment="1">
      <alignment horizontal="center" vertical="center"/>
    </xf>
    <xf numFmtId="0" fontId="58" fillId="3" borderId="10"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3" xfId="0" applyFont="1" applyFill="1" applyBorder="1" applyAlignment="1">
      <alignment horizontal="center" vertical="center"/>
    </xf>
    <xf numFmtId="0" fontId="31" fillId="3" borderId="38" xfId="0" applyFont="1" applyFill="1" applyBorder="1" applyAlignment="1">
      <alignment horizontal="left" vertical="top" wrapText="1"/>
    </xf>
    <xf numFmtId="0" fontId="31" fillId="3" borderId="39" xfId="0" applyFont="1" applyFill="1" applyBorder="1" applyAlignment="1">
      <alignment horizontal="left" vertical="top"/>
    </xf>
    <xf numFmtId="180" fontId="4" fillId="0" borderId="3" xfId="0" applyNumberFormat="1" applyFont="1" applyBorder="1" applyAlignment="1">
      <alignment vertical="center" wrapText="1"/>
    </xf>
    <xf numFmtId="180" fontId="4" fillId="0" borderId="47" xfId="0" applyNumberFormat="1" applyFont="1" applyBorder="1" applyAlignment="1">
      <alignment vertical="center" wrapText="1"/>
    </xf>
    <xf numFmtId="14" fontId="4" fillId="0" borderId="47" xfId="0" applyNumberFormat="1" applyFont="1" applyBorder="1" applyAlignment="1">
      <alignment vertical="center" wrapText="1"/>
    </xf>
    <xf numFmtId="180" fontId="4" fillId="0" borderId="47" xfId="0" applyNumberFormat="1" applyFont="1" applyBorder="1" applyAlignment="1">
      <alignment vertical="center"/>
    </xf>
    <xf numFmtId="14" fontId="4" fillId="3" borderId="47" xfId="0" applyNumberFormat="1" applyFont="1" applyFill="1" applyBorder="1" applyAlignment="1">
      <alignment vertical="center" wrapText="1"/>
    </xf>
  </cellXfs>
  <cellStyles count="69">
    <cellStyle name="Accent" xfId="25" xr:uid="{00000000-0005-0000-0000-000000000000}"/>
    <cellStyle name="Accent 1" xfId="26" xr:uid="{00000000-0005-0000-0000-000001000000}"/>
    <cellStyle name="Accent 2" xfId="27" xr:uid="{00000000-0005-0000-0000-000002000000}"/>
    <cellStyle name="Accent 3" xfId="28" xr:uid="{00000000-0005-0000-0000-000003000000}"/>
    <cellStyle name="Bad" xfId="22" xr:uid="{00000000-0005-0000-0000-000004000000}"/>
    <cellStyle name="Error" xfId="24" xr:uid="{00000000-0005-0000-0000-000005000000}"/>
    <cellStyle name="Excel Built-in Comma [0]" xfId="29" xr:uid="{00000000-0005-0000-0000-000006000000}"/>
    <cellStyle name="Excel Built-in Comma [0] 1" xfId="31" xr:uid="{00000000-0005-0000-0000-000007000000}"/>
    <cellStyle name="Footnote" xfId="18" xr:uid="{00000000-0005-0000-0000-000008000000}"/>
    <cellStyle name="Good" xfId="20" xr:uid="{00000000-0005-0000-0000-000009000000}"/>
    <cellStyle name="Heading" xfId="13" xr:uid="{00000000-0005-0000-0000-00000A000000}"/>
    <cellStyle name="Heading 1" xfId="14" xr:uid="{00000000-0005-0000-0000-00000B000000}"/>
    <cellStyle name="Heading 2" xfId="15" xr:uid="{00000000-0005-0000-0000-00000C000000}"/>
    <cellStyle name="Neutral" xfId="21" xr:uid="{00000000-0005-0000-0000-00000D000000}"/>
    <cellStyle name="Note" xfId="17" xr:uid="{00000000-0005-0000-0000-00000E000000}"/>
    <cellStyle name="Note 2" xfId="32" xr:uid="{00000000-0005-0000-0000-00000F000000}"/>
    <cellStyle name="Note 3" xfId="38" xr:uid="{00000000-0005-0000-0000-000010000000}"/>
    <cellStyle name="Status" xfId="19" xr:uid="{00000000-0005-0000-0000-000011000000}"/>
    <cellStyle name="Text" xfId="16" xr:uid="{00000000-0005-0000-0000-000012000000}"/>
    <cellStyle name="Warning" xfId="23" xr:uid="{00000000-0005-0000-0000-000013000000}"/>
    <cellStyle name="パーセント" xfId="6" builtinId="5"/>
    <cellStyle name="パーセント 2" xfId="51" xr:uid="{00000000-0005-0000-0000-000015000000}"/>
    <cellStyle name="ハイパーリンク 2" xfId="7" xr:uid="{00000000-0005-0000-0000-000016000000}"/>
    <cellStyle name="ハイパーリンク 2 2" xfId="40" xr:uid="{00000000-0005-0000-0000-000017000000}"/>
    <cellStyle name="ハイパーリンク 2 2 2" xfId="49" xr:uid="{00000000-0005-0000-0000-000018000000}"/>
    <cellStyle name="ハイパーリンク 2 2 3" xfId="52" xr:uid="{00000000-0005-0000-0000-000019000000}"/>
    <cellStyle name="ハイパーリンク 3" xfId="35" xr:uid="{00000000-0005-0000-0000-00001A000000}"/>
    <cellStyle name="ハイパーリンク 4" xfId="37" xr:uid="{00000000-0005-0000-0000-00001B000000}"/>
    <cellStyle name="ハイパーリンク 5" xfId="41" xr:uid="{00000000-0005-0000-0000-00001C000000}"/>
    <cellStyle name="ハイパーリンク 6" xfId="42" xr:uid="{00000000-0005-0000-0000-00001D000000}"/>
    <cellStyle name="ハイパーリンク 7" xfId="67" xr:uid="{00000000-0005-0000-0000-00001E000000}"/>
    <cellStyle name="ハイパーリンク 8" xfId="68" xr:uid="{00000000-0005-0000-0000-00001F000000}"/>
    <cellStyle name="桁区切り" xfId="3" builtinId="6"/>
    <cellStyle name="桁区切り 2" xfId="2" xr:uid="{00000000-0005-0000-0000-000021000000}"/>
    <cellStyle name="桁区切り 2 2" xfId="44" xr:uid="{00000000-0005-0000-0000-000022000000}"/>
    <cellStyle name="桁区切り 2 3" xfId="48" xr:uid="{00000000-0005-0000-0000-000023000000}"/>
    <cellStyle name="桁区切り 2 4" xfId="54" xr:uid="{00000000-0005-0000-0000-000024000000}"/>
    <cellStyle name="桁区切り 3" xfId="45" xr:uid="{00000000-0005-0000-0000-000025000000}"/>
    <cellStyle name="桁区切り 3 2" xfId="55" xr:uid="{00000000-0005-0000-0000-000026000000}"/>
    <cellStyle name="桁区切り 4" xfId="46" xr:uid="{00000000-0005-0000-0000-000027000000}"/>
    <cellStyle name="桁区切り 4 2" xfId="53" xr:uid="{00000000-0005-0000-0000-000028000000}"/>
    <cellStyle name="通貨 2" xfId="50" xr:uid="{00000000-0005-0000-0000-000029000000}"/>
    <cellStyle name="標準" xfId="0" builtinId="0"/>
    <cellStyle name="標準 10" xfId="34" xr:uid="{00000000-0005-0000-0000-00002B000000}"/>
    <cellStyle name="標準 10 2" xfId="56" xr:uid="{00000000-0005-0000-0000-00002C000000}"/>
    <cellStyle name="標準 11" xfId="57" xr:uid="{00000000-0005-0000-0000-00002D000000}"/>
    <cellStyle name="標準 12" xfId="39" xr:uid="{00000000-0005-0000-0000-00002E000000}"/>
    <cellStyle name="標準 13" xfId="66" xr:uid="{00000000-0005-0000-0000-00002F000000}"/>
    <cellStyle name="標準 2" xfId="1" xr:uid="{00000000-0005-0000-0000-000030000000}"/>
    <cellStyle name="標準 2 2" xfId="9" xr:uid="{00000000-0005-0000-0000-000031000000}"/>
    <cellStyle name="標準 2 3" xfId="12" xr:uid="{00000000-0005-0000-0000-000032000000}"/>
    <cellStyle name="標準 2 3 2" xfId="47" xr:uid="{00000000-0005-0000-0000-000033000000}"/>
    <cellStyle name="標準 2 4" xfId="43" xr:uid="{00000000-0005-0000-0000-000034000000}"/>
    <cellStyle name="標準 2 5" xfId="58" xr:uid="{00000000-0005-0000-0000-000035000000}"/>
    <cellStyle name="標準 3" xfId="4" xr:uid="{00000000-0005-0000-0000-000036000000}"/>
    <cellStyle name="標準 3 2" xfId="10" xr:uid="{00000000-0005-0000-0000-000037000000}"/>
    <cellStyle name="標準 3 3" xfId="59" xr:uid="{00000000-0005-0000-0000-000038000000}"/>
    <cellStyle name="標準 4" xfId="5" xr:uid="{00000000-0005-0000-0000-000039000000}"/>
    <cellStyle name="標準 4 2" xfId="60" xr:uid="{00000000-0005-0000-0000-00003A000000}"/>
    <cellStyle name="標準 5" xfId="8" xr:uid="{00000000-0005-0000-0000-00003B000000}"/>
    <cellStyle name="標準 5 2" xfId="33" xr:uid="{00000000-0005-0000-0000-00003C000000}"/>
    <cellStyle name="標準 5 3" xfId="61" xr:uid="{00000000-0005-0000-0000-00003D000000}"/>
    <cellStyle name="標準 6" xfId="11" xr:uid="{00000000-0005-0000-0000-00003E000000}"/>
    <cellStyle name="標準 6 2" xfId="62" xr:uid="{00000000-0005-0000-0000-00003F000000}"/>
    <cellStyle name="標準 7" xfId="30" xr:uid="{00000000-0005-0000-0000-000040000000}"/>
    <cellStyle name="標準 7 2" xfId="63" xr:uid="{00000000-0005-0000-0000-000041000000}"/>
    <cellStyle name="標準 8" xfId="36" xr:uid="{00000000-0005-0000-0000-000042000000}"/>
    <cellStyle name="標準 8 2" xfId="64" xr:uid="{00000000-0005-0000-0000-000043000000}"/>
    <cellStyle name="標準 9" xfId="65" xr:uid="{00000000-0005-0000-0000-000044000000}"/>
  </cellStyles>
  <dxfs count="29">
    <dxf>
      <fill>
        <patternFill patternType="none">
          <bgColor auto="1"/>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patternType="solid">
          <bgColor theme="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s>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26</xdr:col>
      <xdr:colOff>85725</xdr:colOff>
      <xdr:row>43</xdr:row>
      <xdr:rowOff>68979</xdr:rowOff>
    </xdr:from>
    <xdr:to>
      <xdr:col>36</xdr:col>
      <xdr:colOff>20122</xdr:colOff>
      <xdr:row>56</xdr:row>
      <xdr:rowOff>18756</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4675" y="4983879"/>
          <a:ext cx="1077397" cy="14928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9525</xdr:colOff>
      <xdr:row>42</xdr:row>
      <xdr:rowOff>97554</xdr:rowOff>
    </xdr:from>
    <xdr:to>
      <xdr:col>36</xdr:col>
      <xdr:colOff>71557</xdr:colOff>
      <xdr:row>55</xdr:row>
      <xdr:rowOff>104481</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43275" y="4898154"/>
          <a:ext cx="1062157" cy="14928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44</xdr:col>
      <xdr:colOff>50110</xdr:colOff>
      <xdr:row>35</xdr:row>
      <xdr:rowOff>6446</xdr:rowOff>
    </xdr:from>
    <xdr:to>
      <xdr:col>53</xdr:col>
      <xdr:colOff>81910</xdr:colOff>
      <xdr:row>48</xdr:row>
      <xdr:rowOff>13373</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914" y="4064924"/>
          <a:ext cx="1075409" cy="1514362"/>
        </a:xfrm>
        <a:prstGeom prst="rect">
          <a:avLst/>
        </a:prstGeom>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99"/>
  <sheetViews>
    <sheetView tabSelected="1" view="pageBreakPreview" zoomScale="50" zoomScaleNormal="70" zoomScaleSheetLayoutView="50" zoomScalePageLayoutView="60" workbookViewId="0">
      <pane xSplit="1" ySplit="3" topLeftCell="B4" activePane="bottomRight" state="frozen"/>
      <selection pane="topRight" activeCell="C1" sqref="C1"/>
      <selection pane="bottomLeft" activeCell="A4" sqref="A4"/>
      <selection pane="bottomRight" activeCell="G99" sqref="G99"/>
    </sheetView>
  </sheetViews>
  <sheetFormatPr defaultColWidth="9" defaultRowHeight="22.5"/>
  <cols>
    <col min="1" max="1" width="57.58203125" style="143" customWidth="1"/>
    <col min="2" max="2" width="61.75" style="170" customWidth="1"/>
    <col min="3" max="4" width="21.75" style="140" customWidth="1"/>
    <col min="5" max="5" width="13.58203125" style="138" customWidth="1"/>
    <col min="6" max="6" width="13.58203125" style="135" customWidth="1"/>
    <col min="7" max="7" width="75.58203125" style="144" customWidth="1"/>
    <col min="8" max="10" width="27.08203125" style="141" bestFit="1" customWidth="1"/>
    <col min="11" max="11" width="9" style="141"/>
    <col min="12" max="16384" width="9" style="142"/>
  </cols>
  <sheetData>
    <row r="1" spans="1:55" s="132" customFormat="1" ht="67.5" customHeight="1">
      <c r="A1" s="183" t="s">
        <v>586</v>
      </c>
      <c r="B1" s="183"/>
      <c r="C1" s="183"/>
      <c r="D1" s="183"/>
      <c r="E1" s="183"/>
      <c r="F1" s="183"/>
      <c r="G1" s="183"/>
      <c r="H1" s="131"/>
      <c r="I1" s="131"/>
      <c r="J1" s="131"/>
      <c r="K1" s="131"/>
    </row>
    <row r="2" spans="1:55" s="132" customFormat="1" ht="5.25" customHeight="1">
      <c r="A2" s="168"/>
      <c r="B2" s="169"/>
      <c r="C2" s="139"/>
      <c r="D2" s="139"/>
      <c r="E2" s="137"/>
      <c r="F2" s="137"/>
      <c r="G2" s="144"/>
      <c r="H2" s="131"/>
      <c r="I2" s="131"/>
      <c r="J2" s="131"/>
      <c r="K2" s="131"/>
    </row>
    <row r="3" spans="1:55" s="133" customFormat="1" ht="86.25" customHeight="1" thickBot="1">
      <c r="A3" s="181" t="s">
        <v>1</v>
      </c>
      <c r="B3" s="181" t="s">
        <v>2</v>
      </c>
      <c r="C3" s="182" t="s">
        <v>128</v>
      </c>
      <c r="D3" s="182" t="s">
        <v>129</v>
      </c>
      <c r="E3" s="181" t="s">
        <v>127</v>
      </c>
      <c r="F3" s="181" t="s">
        <v>585</v>
      </c>
      <c r="G3" s="181" t="s">
        <v>0</v>
      </c>
      <c r="H3" s="131"/>
      <c r="I3" s="131"/>
      <c r="J3" s="131"/>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row>
    <row r="4" spans="1:55" ht="350.15" customHeight="1" thickTop="1">
      <c r="A4" s="176" t="s">
        <v>337</v>
      </c>
      <c r="B4" s="180" t="s">
        <v>27</v>
      </c>
      <c r="C4" s="495">
        <v>42814</v>
      </c>
      <c r="D4" s="495">
        <v>42916</v>
      </c>
      <c r="E4" s="175" t="s">
        <v>124</v>
      </c>
      <c r="F4" s="175" t="s">
        <v>168</v>
      </c>
      <c r="G4" s="172" t="s">
        <v>338</v>
      </c>
    </row>
    <row r="5" spans="1:55" ht="350.15" customHeight="1">
      <c r="A5" s="173" t="s">
        <v>339</v>
      </c>
      <c r="B5" s="174" t="s">
        <v>309</v>
      </c>
      <c r="C5" s="496">
        <v>42814</v>
      </c>
      <c r="D5" s="496">
        <v>43178</v>
      </c>
      <c r="E5" s="177" t="s">
        <v>124</v>
      </c>
      <c r="F5" s="177" t="s">
        <v>168</v>
      </c>
      <c r="G5" s="171" t="s">
        <v>340</v>
      </c>
    </row>
    <row r="6" spans="1:55" ht="350.15" customHeight="1">
      <c r="A6" s="173" t="s">
        <v>341</v>
      </c>
      <c r="B6" s="173" t="s">
        <v>342</v>
      </c>
      <c r="C6" s="496">
        <v>42882</v>
      </c>
      <c r="D6" s="496">
        <v>42882</v>
      </c>
      <c r="E6" s="177" t="s">
        <v>29</v>
      </c>
      <c r="F6" s="177" t="s">
        <v>311</v>
      </c>
      <c r="G6" s="171" t="s">
        <v>343</v>
      </c>
    </row>
    <row r="7" spans="1:55" ht="350.15" customHeight="1">
      <c r="A7" s="173" t="s">
        <v>344</v>
      </c>
      <c r="B7" s="174" t="s">
        <v>335</v>
      </c>
      <c r="C7" s="496">
        <v>42853</v>
      </c>
      <c r="D7" s="496">
        <v>43182</v>
      </c>
      <c r="E7" s="177" t="s">
        <v>108</v>
      </c>
      <c r="F7" s="177" t="s">
        <v>175</v>
      </c>
      <c r="G7" s="171" t="s">
        <v>345</v>
      </c>
    </row>
    <row r="8" spans="1:55" ht="350.15" customHeight="1">
      <c r="A8" s="173" t="s">
        <v>346</v>
      </c>
      <c r="B8" s="173" t="s">
        <v>347</v>
      </c>
      <c r="C8" s="497">
        <v>42882</v>
      </c>
      <c r="D8" s="496">
        <v>43100</v>
      </c>
      <c r="E8" s="177" t="s">
        <v>29</v>
      </c>
      <c r="F8" s="177" t="s">
        <v>172</v>
      </c>
      <c r="G8" s="171" t="s">
        <v>348</v>
      </c>
    </row>
    <row r="9" spans="1:55" ht="350.15" customHeight="1">
      <c r="A9" s="173" t="s">
        <v>349</v>
      </c>
      <c r="B9" s="173" t="s">
        <v>213</v>
      </c>
      <c r="C9" s="497">
        <v>42826</v>
      </c>
      <c r="D9" s="496">
        <v>42869</v>
      </c>
      <c r="E9" s="177" t="s">
        <v>31</v>
      </c>
      <c r="F9" s="177" t="s">
        <v>109</v>
      </c>
      <c r="G9" s="171" t="s">
        <v>350</v>
      </c>
    </row>
    <row r="10" spans="1:55" ht="350.15" customHeight="1">
      <c r="A10" s="173" t="s">
        <v>351</v>
      </c>
      <c r="B10" s="174" t="s">
        <v>352</v>
      </c>
      <c r="C10" s="496">
        <v>42924</v>
      </c>
      <c r="D10" s="496">
        <v>42925</v>
      </c>
      <c r="E10" s="177" t="s">
        <v>31</v>
      </c>
      <c r="F10" s="177" t="s">
        <v>176</v>
      </c>
      <c r="G10" s="171" t="s">
        <v>353</v>
      </c>
    </row>
    <row r="11" spans="1:55" ht="350.15" customHeight="1">
      <c r="A11" s="173" t="s">
        <v>354</v>
      </c>
      <c r="B11" s="174" t="s">
        <v>355</v>
      </c>
      <c r="C11" s="496">
        <v>42830</v>
      </c>
      <c r="D11" s="496">
        <v>43096</v>
      </c>
      <c r="E11" s="177" t="s">
        <v>162</v>
      </c>
      <c r="F11" s="177" t="s">
        <v>177</v>
      </c>
      <c r="G11" s="171" t="s">
        <v>356</v>
      </c>
    </row>
    <row r="12" spans="1:55" ht="350.15" customHeight="1">
      <c r="A12" s="173" t="s">
        <v>357</v>
      </c>
      <c r="B12" s="174" t="s">
        <v>358</v>
      </c>
      <c r="C12" s="496">
        <v>42921</v>
      </c>
      <c r="D12" s="496">
        <v>43031</v>
      </c>
      <c r="E12" s="177" t="s">
        <v>158</v>
      </c>
      <c r="F12" s="177" t="s">
        <v>110</v>
      </c>
      <c r="G12" s="171" t="s">
        <v>359</v>
      </c>
    </row>
    <row r="13" spans="1:55" ht="350.15" customHeight="1">
      <c r="A13" s="173" t="s">
        <v>360</v>
      </c>
      <c r="B13" s="173" t="s">
        <v>361</v>
      </c>
      <c r="C13" s="496">
        <v>42842</v>
      </c>
      <c r="D13" s="496">
        <v>42842</v>
      </c>
      <c r="E13" s="177" t="s">
        <v>133</v>
      </c>
      <c r="F13" s="177" t="s">
        <v>134</v>
      </c>
      <c r="G13" s="171" t="s">
        <v>362</v>
      </c>
    </row>
    <row r="14" spans="1:55" ht="350.15" customHeight="1">
      <c r="A14" s="173" t="s">
        <v>363</v>
      </c>
      <c r="B14" s="173" t="s">
        <v>364</v>
      </c>
      <c r="C14" s="497">
        <v>42830</v>
      </c>
      <c r="D14" s="496">
        <v>42896</v>
      </c>
      <c r="E14" s="177" t="s">
        <v>322</v>
      </c>
      <c r="F14" s="177" t="s">
        <v>365</v>
      </c>
      <c r="G14" s="171" t="s">
        <v>366</v>
      </c>
    </row>
    <row r="15" spans="1:55" ht="350.15" customHeight="1">
      <c r="A15" s="173" t="s">
        <v>367</v>
      </c>
      <c r="B15" s="174" t="s">
        <v>368</v>
      </c>
      <c r="C15" s="496">
        <v>42826</v>
      </c>
      <c r="D15" s="496">
        <v>42848</v>
      </c>
      <c r="E15" s="177" t="s">
        <v>137</v>
      </c>
      <c r="F15" s="177" t="s">
        <v>7</v>
      </c>
      <c r="G15" s="171" t="s">
        <v>369</v>
      </c>
    </row>
    <row r="16" spans="1:55" ht="350.15" customHeight="1">
      <c r="A16" s="173" t="s">
        <v>370</v>
      </c>
      <c r="B16" s="174" t="s">
        <v>314</v>
      </c>
      <c r="C16" s="496">
        <v>42841</v>
      </c>
      <c r="D16" s="496">
        <v>42893</v>
      </c>
      <c r="E16" s="177" t="s">
        <v>114</v>
      </c>
      <c r="F16" s="177" t="s">
        <v>138</v>
      </c>
      <c r="G16" s="171" t="s">
        <v>371</v>
      </c>
    </row>
    <row r="17" spans="1:7" ht="350.15" customHeight="1">
      <c r="A17" s="173" t="s">
        <v>372</v>
      </c>
      <c r="B17" s="173" t="s">
        <v>373</v>
      </c>
      <c r="C17" s="496">
        <v>42827</v>
      </c>
      <c r="D17" s="496">
        <v>42827</v>
      </c>
      <c r="E17" s="177" t="s">
        <v>158</v>
      </c>
      <c r="F17" s="177" t="s">
        <v>110</v>
      </c>
      <c r="G17" s="171" t="s">
        <v>374</v>
      </c>
    </row>
    <row r="18" spans="1:7" ht="350.15" customHeight="1">
      <c r="A18" s="173" t="s">
        <v>375</v>
      </c>
      <c r="B18" s="174" t="s">
        <v>376</v>
      </c>
      <c r="C18" s="496">
        <v>42924</v>
      </c>
      <c r="D18" s="496">
        <v>42948</v>
      </c>
      <c r="E18" s="177" t="s">
        <v>108</v>
      </c>
      <c r="F18" s="177" t="s">
        <v>175</v>
      </c>
      <c r="G18" s="171" t="s">
        <v>377</v>
      </c>
    </row>
    <row r="19" spans="1:7" ht="350.15" customHeight="1">
      <c r="A19" s="173" t="s">
        <v>378</v>
      </c>
      <c r="B19" s="173" t="s">
        <v>323</v>
      </c>
      <c r="C19" s="496">
        <v>42899</v>
      </c>
      <c r="D19" s="496">
        <v>42899</v>
      </c>
      <c r="E19" s="177" t="s">
        <v>161</v>
      </c>
      <c r="F19" s="177" t="s">
        <v>178</v>
      </c>
      <c r="G19" s="171" t="s">
        <v>379</v>
      </c>
    </row>
    <row r="20" spans="1:7" ht="350.15" customHeight="1">
      <c r="A20" s="173" t="s">
        <v>380</v>
      </c>
      <c r="B20" s="173" t="s">
        <v>381</v>
      </c>
      <c r="C20" s="496">
        <v>42818</v>
      </c>
      <c r="D20" s="496">
        <v>42818</v>
      </c>
      <c r="E20" s="177" t="s">
        <v>126</v>
      </c>
      <c r="F20" s="177" t="s">
        <v>382</v>
      </c>
      <c r="G20" s="171" t="s">
        <v>383</v>
      </c>
    </row>
    <row r="21" spans="1:7" ht="350.15" customHeight="1">
      <c r="A21" s="173" t="s">
        <v>384</v>
      </c>
      <c r="B21" s="174" t="s">
        <v>385</v>
      </c>
      <c r="C21" s="496">
        <v>42811</v>
      </c>
      <c r="D21" s="496">
        <v>42814</v>
      </c>
      <c r="E21" s="177" t="s">
        <v>166</v>
      </c>
      <c r="F21" s="177" t="s">
        <v>329</v>
      </c>
      <c r="G21" s="171" t="s">
        <v>386</v>
      </c>
    </row>
    <row r="22" spans="1:7" ht="350.15" customHeight="1">
      <c r="A22" s="173" t="s">
        <v>387</v>
      </c>
      <c r="B22" s="174" t="s">
        <v>388</v>
      </c>
      <c r="C22" s="496">
        <v>42833</v>
      </c>
      <c r="D22" s="496">
        <v>42834</v>
      </c>
      <c r="E22" s="177" t="s">
        <v>36</v>
      </c>
      <c r="F22" s="177" t="s">
        <v>169</v>
      </c>
      <c r="G22" s="171" t="s">
        <v>389</v>
      </c>
    </row>
    <row r="23" spans="1:7" ht="350.15" customHeight="1">
      <c r="A23" s="173" t="s">
        <v>390</v>
      </c>
      <c r="B23" s="173" t="s">
        <v>391</v>
      </c>
      <c r="C23" s="496">
        <v>42963</v>
      </c>
      <c r="D23" s="496">
        <v>42972</v>
      </c>
      <c r="E23" s="177" t="s">
        <v>36</v>
      </c>
      <c r="F23" s="177" t="s">
        <v>169</v>
      </c>
      <c r="G23" s="171" t="s">
        <v>392</v>
      </c>
    </row>
    <row r="24" spans="1:7" ht="350.15" customHeight="1">
      <c r="A24" s="173" t="s">
        <v>393</v>
      </c>
      <c r="B24" s="174" t="s">
        <v>314</v>
      </c>
      <c r="C24" s="496">
        <v>42840</v>
      </c>
      <c r="D24" s="496">
        <v>42897</v>
      </c>
      <c r="E24" s="177" t="s">
        <v>114</v>
      </c>
      <c r="F24" s="177" t="s">
        <v>138</v>
      </c>
      <c r="G24" s="171" t="s">
        <v>394</v>
      </c>
    </row>
    <row r="25" spans="1:7" ht="350.15" customHeight="1">
      <c r="A25" s="173" t="s">
        <v>395</v>
      </c>
      <c r="B25" s="173" t="s">
        <v>396</v>
      </c>
      <c r="C25" s="496">
        <v>42819</v>
      </c>
      <c r="D25" s="496">
        <v>42820</v>
      </c>
      <c r="E25" s="177" t="s">
        <v>29</v>
      </c>
      <c r="F25" s="177" t="s">
        <v>306</v>
      </c>
      <c r="G25" s="171" t="s">
        <v>397</v>
      </c>
    </row>
    <row r="26" spans="1:7" ht="350.15" customHeight="1">
      <c r="A26" s="173" t="s">
        <v>398</v>
      </c>
      <c r="B26" s="173" t="s">
        <v>399</v>
      </c>
      <c r="C26" s="496">
        <v>43004</v>
      </c>
      <c r="D26" s="496">
        <v>43065</v>
      </c>
      <c r="E26" s="177" t="s">
        <v>158</v>
      </c>
      <c r="F26" s="177" t="s">
        <v>142</v>
      </c>
      <c r="G26" s="171" t="s">
        <v>400</v>
      </c>
    </row>
    <row r="27" spans="1:7" ht="350.15" customHeight="1">
      <c r="A27" s="173" t="s">
        <v>401</v>
      </c>
      <c r="B27" s="173" t="s">
        <v>402</v>
      </c>
      <c r="C27" s="496">
        <v>42826</v>
      </c>
      <c r="D27" s="496">
        <v>43190</v>
      </c>
      <c r="E27" s="177" t="s">
        <v>162</v>
      </c>
      <c r="F27" s="177" t="s">
        <v>179</v>
      </c>
      <c r="G27" s="171" t="s">
        <v>403</v>
      </c>
    </row>
    <row r="28" spans="1:7" ht="350.15" customHeight="1">
      <c r="A28" s="173" t="s">
        <v>404</v>
      </c>
      <c r="B28" s="174" t="s">
        <v>405</v>
      </c>
      <c r="C28" s="496">
        <v>42767</v>
      </c>
      <c r="D28" s="496">
        <v>43131</v>
      </c>
      <c r="E28" s="177" t="s">
        <v>158</v>
      </c>
      <c r="F28" s="177" t="s">
        <v>406</v>
      </c>
      <c r="G28" s="171" t="s">
        <v>407</v>
      </c>
    </row>
    <row r="29" spans="1:7" ht="350.15" customHeight="1">
      <c r="A29" s="173" t="s">
        <v>408</v>
      </c>
      <c r="B29" s="173" t="s">
        <v>409</v>
      </c>
      <c r="C29" s="496">
        <v>42847</v>
      </c>
      <c r="D29" s="496">
        <v>42869</v>
      </c>
      <c r="E29" s="177" t="s">
        <v>29</v>
      </c>
      <c r="F29" s="177" t="s">
        <v>122</v>
      </c>
      <c r="G29" s="171" t="s">
        <v>410</v>
      </c>
    </row>
    <row r="30" spans="1:7" ht="350.15" customHeight="1">
      <c r="A30" s="173" t="s">
        <v>411</v>
      </c>
      <c r="B30" s="174" t="s">
        <v>412</v>
      </c>
      <c r="C30" s="496">
        <v>42826</v>
      </c>
      <c r="D30" s="496">
        <v>43190</v>
      </c>
      <c r="E30" s="177" t="s">
        <v>108</v>
      </c>
      <c r="F30" s="177" t="s">
        <v>315</v>
      </c>
      <c r="G30" s="171" t="s">
        <v>413</v>
      </c>
    </row>
    <row r="31" spans="1:7" ht="350.15" customHeight="1">
      <c r="A31" s="173" t="s">
        <v>414</v>
      </c>
      <c r="B31" s="173" t="s">
        <v>415</v>
      </c>
      <c r="C31" s="496">
        <v>42825</v>
      </c>
      <c r="D31" s="496">
        <v>43190</v>
      </c>
      <c r="E31" s="178" t="s">
        <v>15</v>
      </c>
      <c r="F31" s="178" t="s">
        <v>15</v>
      </c>
      <c r="G31" s="171" t="s">
        <v>416</v>
      </c>
    </row>
    <row r="32" spans="1:7" ht="350.15" customHeight="1">
      <c r="A32" s="173" t="s">
        <v>417</v>
      </c>
      <c r="B32" s="173" t="s">
        <v>418</v>
      </c>
      <c r="C32" s="496">
        <v>42826</v>
      </c>
      <c r="D32" s="496">
        <v>43190</v>
      </c>
      <c r="E32" s="179" t="s">
        <v>199</v>
      </c>
      <c r="F32" s="177" t="s">
        <v>316</v>
      </c>
      <c r="G32" s="171" t="s">
        <v>419</v>
      </c>
    </row>
    <row r="33" spans="1:7" ht="350.15" customHeight="1">
      <c r="A33" s="173" t="s">
        <v>420</v>
      </c>
      <c r="B33" s="173" t="s">
        <v>336</v>
      </c>
      <c r="C33" s="497">
        <v>42791</v>
      </c>
      <c r="D33" s="496">
        <v>42799</v>
      </c>
      <c r="E33" s="177" t="s">
        <v>124</v>
      </c>
      <c r="F33" s="177" t="s">
        <v>168</v>
      </c>
      <c r="G33" s="171" t="s">
        <v>421</v>
      </c>
    </row>
    <row r="34" spans="1:7" ht="350.15" customHeight="1">
      <c r="A34" s="173" t="s">
        <v>422</v>
      </c>
      <c r="B34" s="173" t="s">
        <v>320</v>
      </c>
      <c r="C34" s="496">
        <v>42847</v>
      </c>
      <c r="D34" s="496">
        <v>42967</v>
      </c>
      <c r="E34" s="177" t="s">
        <v>36</v>
      </c>
      <c r="F34" s="177" t="s">
        <v>169</v>
      </c>
      <c r="G34" s="171" t="s">
        <v>423</v>
      </c>
    </row>
    <row r="35" spans="1:7" ht="350.15" customHeight="1">
      <c r="A35" s="173" t="s">
        <v>424</v>
      </c>
      <c r="B35" s="173" t="s">
        <v>320</v>
      </c>
      <c r="C35" s="497">
        <v>42847</v>
      </c>
      <c r="D35" s="496">
        <v>42883</v>
      </c>
      <c r="E35" s="177" t="s">
        <v>36</v>
      </c>
      <c r="F35" s="177" t="s">
        <v>169</v>
      </c>
      <c r="G35" s="171" t="s">
        <v>425</v>
      </c>
    </row>
    <row r="36" spans="1:7" ht="350.15" customHeight="1">
      <c r="A36" s="173" t="s">
        <v>426</v>
      </c>
      <c r="B36" s="173" t="s">
        <v>320</v>
      </c>
      <c r="C36" s="497">
        <v>42847</v>
      </c>
      <c r="D36" s="496">
        <v>42883</v>
      </c>
      <c r="E36" s="177" t="s">
        <v>36</v>
      </c>
      <c r="F36" s="177" t="s">
        <v>169</v>
      </c>
      <c r="G36" s="171" t="s">
        <v>427</v>
      </c>
    </row>
    <row r="37" spans="1:7" ht="350.15" customHeight="1">
      <c r="A37" s="173" t="s">
        <v>321</v>
      </c>
      <c r="B37" s="173" t="s">
        <v>428</v>
      </c>
      <c r="C37" s="497">
        <v>42826</v>
      </c>
      <c r="D37" s="496">
        <v>43190</v>
      </c>
      <c r="E37" s="177" t="s">
        <v>36</v>
      </c>
      <c r="F37" s="177" t="s">
        <v>169</v>
      </c>
      <c r="G37" s="171" t="s">
        <v>429</v>
      </c>
    </row>
    <row r="38" spans="1:7" ht="350.15" customHeight="1">
      <c r="A38" s="173" t="s">
        <v>430</v>
      </c>
      <c r="B38" s="173" t="s">
        <v>428</v>
      </c>
      <c r="C38" s="497">
        <v>42826</v>
      </c>
      <c r="D38" s="496">
        <v>43190</v>
      </c>
      <c r="E38" s="177" t="s">
        <v>36</v>
      </c>
      <c r="F38" s="177" t="s">
        <v>169</v>
      </c>
      <c r="G38" s="171" t="s">
        <v>431</v>
      </c>
    </row>
    <row r="39" spans="1:7" ht="350.15" customHeight="1">
      <c r="A39" s="173" t="s">
        <v>432</v>
      </c>
      <c r="B39" s="173" t="s">
        <v>433</v>
      </c>
      <c r="C39" s="497">
        <v>42948</v>
      </c>
      <c r="D39" s="496">
        <v>42951</v>
      </c>
      <c r="E39" s="177" t="s">
        <v>158</v>
      </c>
      <c r="F39" s="177" t="s">
        <v>180</v>
      </c>
      <c r="G39" s="171" t="s">
        <v>434</v>
      </c>
    </row>
    <row r="40" spans="1:7" ht="350.15" customHeight="1">
      <c r="A40" s="173" t="s">
        <v>435</v>
      </c>
      <c r="B40" s="173" t="s">
        <v>318</v>
      </c>
      <c r="C40" s="497">
        <v>42814</v>
      </c>
      <c r="D40" s="496">
        <v>42841</v>
      </c>
      <c r="E40" s="177" t="s">
        <v>114</v>
      </c>
      <c r="F40" s="177" t="s">
        <v>138</v>
      </c>
      <c r="G40" s="171" t="s">
        <v>436</v>
      </c>
    </row>
    <row r="41" spans="1:7" ht="350.15" customHeight="1">
      <c r="A41" s="173" t="s">
        <v>437</v>
      </c>
      <c r="B41" s="173" t="s">
        <v>319</v>
      </c>
      <c r="C41" s="496">
        <v>42825</v>
      </c>
      <c r="D41" s="496">
        <v>42825</v>
      </c>
      <c r="E41" s="177" t="s">
        <v>158</v>
      </c>
      <c r="F41" s="177" t="s">
        <v>110</v>
      </c>
      <c r="G41" s="171" t="s">
        <v>438</v>
      </c>
    </row>
    <row r="42" spans="1:7" ht="350.15" customHeight="1">
      <c r="A42" s="173" t="s">
        <v>439</v>
      </c>
      <c r="B42" s="173" t="s">
        <v>440</v>
      </c>
      <c r="C42" s="497">
        <v>42966</v>
      </c>
      <c r="D42" s="496">
        <v>42967</v>
      </c>
      <c r="E42" s="177" t="s">
        <v>163</v>
      </c>
      <c r="F42" s="177" t="s">
        <v>310</v>
      </c>
      <c r="G42" s="171" t="s">
        <v>441</v>
      </c>
    </row>
    <row r="43" spans="1:7" ht="350.15" customHeight="1">
      <c r="A43" s="173" t="s">
        <v>442</v>
      </c>
      <c r="B43" s="173" t="s">
        <v>443</v>
      </c>
      <c r="C43" s="497">
        <v>42822</v>
      </c>
      <c r="D43" s="496">
        <v>42823</v>
      </c>
      <c r="E43" s="177" t="s">
        <v>158</v>
      </c>
      <c r="F43" s="177" t="s">
        <v>110</v>
      </c>
      <c r="G43" s="171" t="s">
        <v>444</v>
      </c>
    </row>
    <row r="44" spans="1:7" ht="350.15" customHeight="1">
      <c r="A44" s="173" t="s">
        <v>445</v>
      </c>
      <c r="B44" s="174" t="s">
        <v>446</v>
      </c>
      <c r="C44" s="496">
        <v>42820</v>
      </c>
      <c r="D44" s="496">
        <v>42820</v>
      </c>
      <c r="E44" s="177" t="s">
        <v>137</v>
      </c>
      <c r="F44" s="177" t="s">
        <v>7</v>
      </c>
      <c r="G44" s="171" t="s">
        <v>447</v>
      </c>
    </row>
    <row r="45" spans="1:7" ht="350.15" customHeight="1">
      <c r="A45" s="173" t="s">
        <v>448</v>
      </c>
      <c r="B45" s="174" t="s">
        <v>13</v>
      </c>
      <c r="C45" s="496">
        <v>42798</v>
      </c>
      <c r="D45" s="496">
        <v>42798</v>
      </c>
      <c r="E45" s="177" t="s">
        <v>29</v>
      </c>
      <c r="F45" s="177" t="s">
        <v>172</v>
      </c>
      <c r="G45" s="171" t="s">
        <v>449</v>
      </c>
    </row>
    <row r="46" spans="1:7" ht="350.15" customHeight="1">
      <c r="A46" s="173" t="s">
        <v>450</v>
      </c>
      <c r="B46" s="173" t="s">
        <v>451</v>
      </c>
      <c r="C46" s="496">
        <v>42767</v>
      </c>
      <c r="D46" s="496">
        <v>43131</v>
      </c>
      <c r="E46" s="177" t="s">
        <v>137</v>
      </c>
      <c r="F46" s="177" t="s">
        <v>7</v>
      </c>
      <c r="G46" s="171" t="s">
        <v>452</v>
      </c>
    </row>
    <row r="47" spans="1:7" ht="350.15" customHeight="1">
      <c r="A47" s="173" t="s">
        <v>453</v>
      </c>
      <c r="B47" s="174" t="s">
        <v>454</v>
      </c>
      <c r="C47" s="496">
        <v>42826</v>
      </c>
      <c r="D47" s="496">
        <v>43190</v>
      </c>
      <c r="E47" s="177" t="s">
        <v>133</v>
      </c>
      <c r="F47" s="177" t="s">
        <v>274</v>
      </c>
      <c r="G47" s="171" t="s">
        <v>455</v>
      </c>
    </row>
    <row r="48" spans="1:7" ht="350.15" customHeight="1">
      <c r="A48" s="173" t="s">
        <v>456</v>
      </c>
      <c r="B48" s="173" t="s">
        <v>457</v>
      </c>
      <c r="C48" s="496">
        <v>42854</v>
      </c>
      <c r="D48" s="496">
        <v>42964</v>
      </c>
      <c r="E48" s="177" t="s">
        <v>158</v>
      </c>
      <c r="F48" s="177" t="s">
        <v>170</v>
      </c>
      <c r="G48" s="171" t="s">
        <v>458</v>
      </c>
    </row>
    <row r="49" spans="1:7" ht="350.15" customHeight="1">
      <c r="A49" s="173" t="s">
        <v>459</v>
      </c>
      <c r="B49" s="173" t="s">
        <v>460</v>
      </c>
      <c r="C49" s="496">
        <v>42812</v>
      </c>
      <c r="D49" s="496">
        <v>42812</v>
      </c>
      <c r="E49" s="177" t="s">
        <v>123</v>
      </c>
      <c r="F49" s="177" t="s">
        <v>461</v>
      </c>
      <c r="G49" s="171" t="s">
        <v>462</v>
      </c>
    </row>
    <row r="50" spans="1:7" ht="350.15" customHeight="1">
      <c r="A50" s="173" t="s">
        <v>463</v>
      </c>
      <c r="B50" s="173" t="s">
        <v>318</v>
      </c>
      <c r="C50" s="496">
        <v>42815</v>
      </c>
      <c r="D50" s="496">
        <v>42817</v>
      </c>
      <c r="E50" s="177" t="s">
        <v>158</v>
      </c>
      <c r="F50" s="177" t="s">
        <v>110</v>
      </c>
      <c r="G50" s="171" t="s">
        <v>464</v>
      </c>
    </row>
    <row r="51" spans="1:7" ht="350.15" customHeight="1">
      <c r="A51" s="173" t="s">
        <v>465</v>
      </c>
      <c r="B51" s="174" t="s">
        <v>14</v>
      </c>
      <c r="C51" s="496">
        <v>42803</v>
      </c>
      <c r="D51" s="496">
        <v>42803</v>
      </c>
      <c r="E51" s="177" t="s">
        <v>143</v>
      </c>
      <c r="F51" s="177" t="s">
        <v>171</v>
      </c>
      <c r="G51" s="171" t="s">
        <v>466</v>
      </c>
    </row>
    <row r="52" spans="1:7" ht="350.15" customHeight="1">
      <c r="A52" s="173" t="s">
        <v>467</v>
      </c>
      <c r="B52" s="173" t="s">
        <v>468</v>
      </c>
      <c r="C52" s="496">
        <v>42878</v>
      </c>
      <c r="D52" s="496">
        <v>42878</v>
      </c>
      <c r="E52" s="177" t="s">
        <v>29</v>
      </c>
      <c r="F52" s="177" t="s">
        <v>122</v>
      </c>
      <c r="G52" s="171" t="s">
        <v>469</v>
      </c>
    </row>
    <row r="53" spans="1:7" ht="350.15" customHeight="1">
      <c r="A53" s="173" t="s">
        <v>470</v>
      </c>
      <c r="B53" s="173" t="s">
        <v>317</v>
      </c>
      <c r="C53" s="496">
        <v>42951</v>
      </c>
      <c r="D53" s="496">
        <v>43044</v>
      </c>
      <c r="E53" s="177" t="s">
        <v>29</v>
      </c>
      <c r="F53" s="177" t="s">
        <v>172</v>
      </c>
      <c r="G53" s="171" t="s">
        <v>471</v>
      </c>
    </row>
    <row r="54" spans="1:7" ht="350.15" customHeight="1">
      <c r="A54" s="173" t="s">
        <v>472</v>
      </c>
      <c r="B54" s="174" t="s">
        <v>473</v>
      </c>
      <c r="C54" s="497">
        <v>42812</v>
      </c>
      <c r="D54" s="496">
        <v>42814</v>
      </c>
      <c r="E54" s="177" t="s">
        <v>165</v>
      </c>
      <c r="F54" s="177" t="s">
        <v>263</v>
      </c>
      <c r="G54" s="171" t="s">
        <v>474</v>
      </c>
    </row>
    <row r="55" spans="1:7" ht="350.15" customHeight="1">
      <c r="A55" s="173" t="s">
        <v>475</v>
      </c>
      <c r="B55" s="173" t="s">
        <v>476</v>
      </c>
      <c r="C55" s="496">
        <v>42860</v>
      </c>
      <c r="D55" s="496">
        <v>42860</v>
      </c>
      <c r="E55" s="177" t="s">
        <v>135</v>
      </c>
      <c r="F55" s="177" t="s">
        <v>181</v>
      </c>
      <c r="G55" s="171" t="s">
        <v>477</v>
      </c>
    </row>
    <row r="56" spans="1:7" ht="350.15" customHeight="1">
      <c r="A56" s="173" t="s">
        <v>478</v>
      </c>
      <c r="B56" s="174" t="s">
        <v>479</v>
      </c>
      <c r="C56" s="497">
        <v>42826</v>
      </c>
      <c r="D56" s="496">
        <v>43190</v>
      </c>
      <c r="E56" s="177" t="s">
        <v>158</v>
      </c>
      <c r="F56" s="177" t="s">
        <v>182</v>
      </c>
      <c r="G56" s="171" t="s">
        <v>480</v>
      </c>
    </row>
    <row r="57" spans="1:7" ht="350.15" customHeight="1">
      <c r="A57" s="173" t="s">
        <v>478</v>
      </c>
      <c r="B57" s="173" t="s">
        <v>12</v>
      </c>
      <c r="C57" s="497">
        <v>42917</v>
      </c>
      <c r="D57" s="496">
        <v>43190</v>
      </c>
      <c r="E57" s="177" t="s">
        <v>139</v>
      </c>
      <c r="F57" s="177" t="s">
        <v>183</v>
      </c>
      <c r="G57" s="171" t="s">
        <v>481</v>
      </c>
    </row>
    <row r="58" spans="1:7" ht="350.15" customHeight="1">
      <c r="A58" s="173" t="s">
        <v>478</v>
      </c>
      <c r="B58" s="173" t="s">
        <v>12</v>
      </c>
      <c r="C58" s="497">
        <v>42917</v>
      </c>
      <c r="D58" s="496">
        <v>43069</v>
      </c>
      <c r="E58" s="177" t="s">
        <v>133</v>
      </c>
      <c r="F58" s="177" t="s">
        <v>305</v>
      </c>
      <c r="G58" s="171" t="s">
        <v>482</v>
      </c>
    </row>
    <row r="59" spans="1:7" ht="350.15" customHeight="1">
      <c r="A59" s="173" t="s">
        <v>478</v>
      </c>
      <c r="B59" s="173" t="s">
        <v>12</v>
      </c>
      <c r="C59" s="497">
        <v>42917</v>
      </c>
      <c r="D59" s="496">
        <v>43190</v>
      </c>
      <c r="E59" s="177" t="s">
        <v>37</v>
      </c>
      <c r="F59" s="177" t="s">
        <v>304</v>
      </c>
      <c r="G59" s="171" t="s">
        <v>483</v>
      </c>
    </row>
    <row r="60" spans="1:7" ht="350.15" customHeight="1">
      <c r="A60" s="173" t="s">
        <v>484</v>
      </c>
      <c r="B60" s="173" t="s">
        <v>12</v>
      </c>
      <c r="C60" s="497">
        <v>42902</v>
      </c>
      <c r="D60" s="496">
        <v>42903</v>
      </c>
      <c r="E60" s="177" t="s">
        <v>158</v>
      </c>
      <c r="F60" s="177" t="s">
        <v>184</v>
      </c>
      <c r="G60" s="171" t="s">
        <v>485</v>
      </c>
    </row>
    <row r="61" spans="1:7" ht="350.15" customHeight="1">
      <c r="A61" s="173" t="s">
        <v>486</v>
      </c>
      <c r="B61" s="173" t="s">
        <v>12</v>
      </c>
      <c r="C61" s="496">
        <v>43009</v>
      </c>
      <c r="D61" s="496">
        <v>43009</v>
      </c>
      <c r="E61" s="177" t="s">
        <v>158</v>
      </c>
      <c r="F61" s="177" t="s">
        <v>110</v>
      </c>
      <c r="G61" s="171" t="s">
        <v>487</v>
      </c>
    </row>
    <row r="62" spans="1:7" ht="350.15" customHeight="1">
      <c r="A62" s="173" t="s">
        <v>488</v>
      </c>
      <c r="B62" s="173" t="s">
        <v>12</v>
      </c>
      <c r="C62" s="496">
        <v>42902</v>
      </c>
      <c r="D62" s="496">
        <v>42902</v>
      </c>
      <c r="E62" s="177" t="s">
        <v>158</v>
      </c>
      <c r="F62" s="177" t="s">
        <v>184</v>
      </c>
      <c r="G62" s="171" t="s">
        <v>489</v>
      </c>
    </row>
    <row r="63" spans="1:7" ht="350.15" customHeight="1">
      <c r="A63" s="173" t="s">
        <v>490</v>
      </c>
      <c r="B63" s="173" t="s">
        <v>12</v>
      </c>
      <c r="C63" s="497">
        <v>42801</v>
      </c>
      <c r="D63" s="496">
        <v>42804</v>
      </c>
      <c r="E63" s="177" t="s">
        <v>139</v>
      </c>
      <c r="F63" s="177" t="s">
        <v>174</v>
      </c>
      <c r="G63" s="171" t="s">
        <v>491</v>
      </c>
    </row>
    <row r="64" spans="1:7" ht="350.15" customHeight="1">
      <c r="A64" s="173" t="s">
        <v>492</v>
      </c>
      <c r="B64" s="173" t="s">
        <v>493</v>
      </c>
      <c r="C64" s="497">
        <v>42790</v>
      </c>
      <c r="D64" s="496">
        <v>43190</v>
      </c>
      <c r="E64" s="177" t="s">
        <v>158</v>
      </c>
      <c r="F64" s="177" t="s">
        <v>110</v>
      </c>
      <c r="G64" s="171" t="s">
        <v>494</v>
      </c>
    </row>
    <row r="65" spans="1:7" ht="350.15" customHeight="1">
      <c r="A65" s="173" t="s">
        <v>495</v>
      </c>
      <c r="B65" s="173" t="s">
        <v>229</v>
      </c>
      <c r="C65" s="497">
        <v>42795</v>
      </c>
      <c r="D65" s="496">
        <v>43190</v>
      </c>
      <c r="E65" s="177" t="s">
        <v>158</v>
      </c>
      <c r="F65" s="177" t="s">
        <v>167</v>
      </c>
      <c r="G65" s="171" t="s">
        <v>496</v>
      </c>
    </row>
    <row r="66" spans="1:7" ht="350.15" customHeight="1">
      <c r="A66" s="173" t="s">
        <v>497</v>
      </c>
      <c r="B66" s="173" t="s">
        <v>498</v>
      </c>
      <c r="C66" s="496">
        <v>42813</v>
      </c>
      <c r="D66" s="496">
        <v>42813</v>
      </c>
      <c r="E66" s="177" t="s">
        <v>29</v>
      </c>
      <c r="F66" s="177" t="s">
        <v>122</v>
      </c>
      <c r="G66" s="171" t="s">
        <v>499</v>
      </c>
    </row>
    <row r="67" spans="1:7" ht="350.15" customHeight="1">
      <c r="A67" s="173" t="s">
        <v>500</v>
      </c>
      <c r="B67" s="173" t="s">
        <v>501</v>
      </c>
      <c r="C67" s="497">
        <v>42847</v>
      </c>
      <c r="D67" s="496">
        <v>42848</v>
      </c>
      <c r="E67" s="177" t="s">
        <v>29</v>
      </c>
      <c r="F67" s="177" t="s">
        <v>122</v>
      </c>
      <c r="G67" s="171" t="s">
        <v>502</v>
      </c>
    </row>
    <row r="68" spans="1:7" ht="350.15" customHeight="1">
      <c r="A68" s="173" t="s">
        <v>503</v>
      </c>
      <c r="B68" s="173" t="s">
        <v>504</v>
      </c>
      <c r="C68" s="497">
        <v>42826</v>
      </c>
      <c r="D68" s="496">
        <v>43190</v>
      </c>
      <c r="E68" s="179" t="s">
        <v>199</v>
      </c>
      <c r="F68" s="177" t="s">
        <v>316</v>
      </c>
      <c r="G68" s="171" t="s">
        <v>505</v>
      </c>
    </row>
    <row r="69" spans="1:7" ht="350.15" customHeight="1">
      <c r="A69" s="173" t="s">
        <v>506</v>
      </c>
      <c r="B69" s="173" t="s">
        <v>396</v>
      </c>
      <c r="C69" s="497">
        <v>42796</v>
      </c>
      <c r="D69" s="496">
        <v>42799</v>
      </c>
      <c r="E69" s="177" t="s">
        <v>29</v>
      </c>
      <c r="F69" s="177" t="s">
        <v>172</v>
      </c>
      <c r="G69" s="171" t="s">
        <v>507</v>
      </c>
    </row>
    <row r="70" spans="1:7" ht="350.15" customHeight="1">
      <c r="A70" s="173" t="s">
        <v>508</v>
      </c>
      <c r="B70" s="174" t="s">
        <v>509</v>
      </c>
      <c r="C70" s="497">
        <v>42798</v>
      </c>
      <c r="D70" s="496">
        <v>43162</v>
      </c>
      <c r="E70" s="177" t="s">
        <v>126</v>
      </c>
      <c r="F70" s="177" t="s">
        <v>510</v>
      </c>
      <c r="G70" s="171" t="s">
        <v>511</v>
      </c>
    </row>
    <row r="71" spans="1:7" ht="350.15" customHeight="1">
      <c r="A71" s="173" t="s">
        <v>512</v>
      </c>
      <c r="B71" s="173" t="s">
        <v>513</v>
      </c>
      <c r="C71" s="497">
        <v>42799</v>
      </c>
      <c r="D71" s="496">
        <v>43163</v>
      </c>
      <c r="E71" s="177" t="s">
        <v>159</v>
      </c>
      <c r="F71" s="177" t="s">
        <v>514</v>
      </c>
      <c r="G71" s="171" t="s">
        <v>515</v>
      </c>
    </row>
    <row r="72" spans="1:7" ht="350.15" customHeight="1">
      <c r="A72" s="173" t="s">
        <v>516</v>
      </c>
      <c r="B72" s="173" t="s">
        <v>517</v>
      </c>
      <c r="C72" s="497">
        <v>42826</v>
      </c>
      <c r="D72" s="496">
        <v>43190</v>
      </c>
      <c r="E72" s="178" t="s">
        <v>4</v>
      </c>
      <c r="F72" s="178" t="s">
        <v>4</v>
      </c>
      <c r="G72" s="171" t="s">
        <v>518</v>
      </c>
    </row>
    <row r="73" spans="1:7" ht="350.15" customHeight="1">
      <c r="A73" s="173" t="s">
        <v>519</v>
      </c>
      <c r="B73" s="173" t="s">
        <v>5</v>
      </c>
      <c r="C73" s="498">
        <v>42785</v>
      </c>
      <c r="D73" s="498">
        <v>42785</v>
      </c>
      <c r="E73" s="177" t="s">
        <v>114</v>
      </c>
      <c r="F73" s="177" t="s">
        <v>138</v>
      </c>
      <c r="G73" s="171" t="s">
        <v>520</v>
      </c>
    </row>
    <row r="74" spans="1:7" ht="350.15" customHeight="1">
      <c r="A74" s="173" t="s">
        <v>521</v>
      </c>
      <c r="B74" s="173" t="s">
        <v>3</v>
      </c>
      <c r="C74" s="497">
        <v>42766</v>
      </c>
      <c r="D74" s="496">
        <v>42916</v>
      </c>
      <c r="E74" s="177" t="s">
        <v>158</v>
      </c>
      <c r="F74" s="177" t="s">
        <v>522</v>
      </c>
      <c r="G74" s="171" t="s">
        <v>523</v>
      </c>
    </row>
    <row r="75" spans="1:7" ht="350.15" customHeight="1">
      <c r="A75" s="173" t="s">
        <v>524</v>
      </c>
      <c r="B75" s="173" t="s">
        <v>5</v>
      </c>
      <c r="C75" s="498">
        <v>43198</v>
      </c>
      <c r="D75" s="498">
        <v>43198</v>
      </c>
      <c r="E75" s="177" t="s">
        <v>114</v>
      </c>
      <c r="F75" s="177" t="s">
        <v>138</v>
      </c>
      <c r="G75" s="171" t="s">
        <v>525</v>
      </c>
    </row>
    <row r="76" spans="1:7" ht="350.15" customHeight="1">
      <c r="A76" s="173" t="s">
        <v>526</v>
      </c>
      <c r="B76" s="173" t="s">
        <v>308</v>
      </c>
      <c r="C76" s="496">
        <v>42820</v>
      </c>
      <c r="D76" s="496">
        <v>42820</v>
      </c>
      <c r="E76" s="177" t="s">
        <v>158</v>
      </c>
      <c r="F76" s="177" t="s">
        <v>110</v>
      </c>
      <c r="G76" s="171" t="s">
        <v>527</v>
      </c>
    </row>
    <row r="77" spans="1:7" ht="350.15" customHeight="1">
      <c r="A77" s="173" t="s">
        <v>528</v>
      </c>
      <c r="B77" s="174" t="s">
        <v>529</v>
      </c>
      <c r="C77" s="497">
        <v>42781</v>
      </c>
      <c r="D77" s="496">
        <v>42786</v>
      </c>
      <c r="E77" s="177" t="s">
        <v>158</v>
      </c>
      <c r="F77" s="177" t="s">
        <v>173</v>
      </c>
      <c r="G77" s="171" t="s">
        <v>530</v>
      </c>
    </row>
    <row r="78" spans="1:7" ht="350.15" customHeight="1">
      <c r="A78" s="173" t="s">
        <v>531</v>
      </c>
      <c r="B78" s="174" t="s">
        <v>532</v>
      </c>
      <c r="C78" s="497">
        <v>42766</v>
      </c>
      <c r="D78" s="496">
        <v>43100</v>
      </c>
      <c r="E78" s="177" t="s">
        <v>43</v>
      </c>
      <c r="F78" s="179" t="s">
        <v>43</v>
      </c>
      <c r="G78" s="171" t="s">
        <v>533</v>
      </c>
    </row>
    <row r="79" spans="1:7" ht="350.15" customHeight="1">
      <c r="A79" s="173" t="s">
        <v>534</v>
      </c>
      <c r="B79" s="173" t="s">
        <v>3</v>
      </c>
      <c r="C79" s="498">
        <v>42796</v>
      </c>
      <c r="D79" s="498">
        <v>42796</v>
      </c>
      <c r="E79" s="177" t="s">
        <v>133</v>
      </c>
      <c r="F79" s="177" t="s">
        <v>134</v>
      </c>
      <c r="G79" s="171" t="s">
        <v>535</v>
      </c>
    </row>
    <row r="80" spans="1:7" ht="350.15" customHeight="1">
      <c r="A80" s="173" t="s">
        <v>536</v>
      </c>
      <c r="B80" s="173" t="s">
        <v>537</v>
      </c>
      <c r="C80" s="497">
        <v>42853</v>
      </c>
      <c r="D80" s="496">
        <v>42860</v>
      </c>
      <c r="E80" s="177" t="s">
        <v>36</v>
      </c>
      <c r="F80" s="177" t="s">
        <v>169</v>
      </c>
      <c r="G80" s="171" t="s">
        <v>538</v>
      </c>
    </row>
    <row r="81" spans="1:7" ht="350.15" customHeight="1">
      <c r="A81" s="173" t="s">
        <v>539</v>
      </c>
      <c r="B81" s="173" t="s">
        <v>540</v>
      </c>
      <c r="C81" s="498">
        <v>43141</v>
      </c>
      <c r="D81" s="498">
        <v>43141</v>
      </c>
      <c r="E81" s="177" t="s">
        <v>158</v>
      </c>
      <c r="F81" s="177" t="s">
        <v>110</v>
      </c>
      <c r="G81" s="171" t="s">
        <v>541</v>
      </c>
    </row>
    <row r="82" spans="1:7" ht="350.15" customHeight="1">
      <c r="A82" s="173" t="s">
        <v>542</v>
      </c>
      <c r="B82" s="173" t="s">
        <v>3</v>
      </c>
      <c r="C82" s="497">
        <v>42790</v>
      </c>
      <c r="D82" s="496">
        <v>42825</v>
      </c>
      <c r="E82" s="177" t="s">
        <v>158</v>
      </c>
      <c r="F82" s="177" t="s">
        <v>142</v>
      </c>
      <c r="G82" s="171" t="s">
        <v>543</v>
      </c>
    </row>
    <row r="83" spans="1:7" ht="350.15" customHeight="1">
      <c r="A83" s="173" t="s">
        <v>544</v>
      </c>
      <c r="B83" s="173" t="s">
        <v>545</v>
      </c>
      <c r="C83" s="497">
        <v>42807</v>
      </c>
      <c r="D83" s="496">
        <v>42808</v>
      </c>
      <c r="E83" s="177" t="s">
        <v>160</v>
      </c>
      <c r="F83" s="177" t="s">
        <v>264</v>
      </c>
      <c r="G83" s="171" t="s">
        <v>546</v>
      </c>
    </row>
    <row r="84" spans="1:7" ht="350.15" customHeight="1">
      <c r="A84" s="173" t="s">
        <v>547</v>
      </c>
      <c r="B84" s="173" t="s">
        <v>548</v>
      </c>
      <c r="C84" s="497">
        <v>42826</v>
      </c>
      <c r="D84" s="496">
        <v>43190</v>
      </c>
      <c r="E84" s="177" t="s">
        <v>164</v>
      </c>
      <c r="F84" s="177" t="s">
        <v>185</v>
      </c>
      <c r="G84" s="171" t="s">
        <v>549</v>
      </c>
    </row>
    <row r="85" spans="1:7" ht="350.15" customHeight="1">
      <c r="A85" s="173" t="s">
        <v>550</v>
      </c>
      <c r="B85" s="174" t="s">
        <v>11</v>
      </c>
      <c r="C85" s="497">
        <v>42868</v>
      </c>
      <c r="D85" s="496">
        <v>42876</v>
      </c>
      <c r="E85" s="177" t="s">
        <v>29</v>
      </c>
      <c r="F85" s="177" t="s">
        <v>122</v>
      </c>
      <c r="G85" s="171" t="s">
        <v>551</v>
      </c>
    </row>
    <row r="86" spans="1:7" ht="350.15" customHeight="1">
      <c r="A86" s="173" t="s">
        <v>552</v>
      </c>
      <c r="B86" s="174" t="s">
        <v>7</v>
      </c>
      <c r="C86" s="496">
        <v>42775</v>
      </c>
      <c r="D86" s="496">
        <v>42775</v>
      </c>
      <c r="E86" s="177" t="s">
        <v>137</v>
      </c>
      <c r="F86" s="177" t="s">
        <v>7</v>
      </c>
      <c r="G86" s="171" t="s">
        <v>553</v>
      </c>
    </row>
    <row r="87" spans="1:7" ht="350.15" customHeight="1">
      <c r="A87" s="173" t="s">
        <v>554</v>
      </c>
      <c r="B87" s="174" t="s">
        <v>555</v>
      </c>
      <c r="C87" s="497">
        <v>42840</v>
      </c>
      <c r="D87" s="496">
        <v>42855</v>
      </c>
      <c r="E87" s="177" t="s">
        <v>137</v>
      </c>
      <c r="F87" s="177" t="s">
        <v>7</v>
      </c>
      <c r="G87" s="171" t="s">
        <v>556</v>
      </c>
    </row>
    <row r="88" spans="1:7" ht="350.15" customHeight="1">
      <c r="A88" s="173" t="s">
        <v>557</v>
      </c>
      <c r="B88" s="174" t="s">
        <v>8</v>
      </c>
      <c r="C88" s="496">
        <v>42777</v>
      </c>
      <c r="D88" s="496">
        <v>42777</v>
      </c>
      <c r="E88" s="177" t="s">
        <v>137</v>
      </c>
      <c r="F88" s="177" t="s">
        <v>7</v>
      </c>
      <c r="G88" s="171" t="s">
        <v>558</v>
      </c>
    </row>
    <row r="89" spans="1:7" ht="350.15" customHeight="1">
      <c r="A89" s="173" t="s">
        <v>559</v>
      </c>
      <c r="B89" s="174" t="s">
        <v>334</v>
      </c>
      <c r="C89" s="496">
        <v>42896</v>
      </c>
      <c r="D89" s="496">
        <v>42896</v>
      </c>
      <c r="E89" s="177" t="s">
        <v>121</v>
      </c>
      <c r="F89" s="177" t="s">
        <v>186</v>
      </c>
      <c r="G89" s="171" t="s">
        <v>560</v>
      </c>
    </row>
    <row r="90" spans="1:7" ht="350.15" customHeight="1">
      <c r="A90" s="173" t="s">
        <v>561</v>
      </c>
      <c r="B90" s="174" t="s">
        <v>9</v>
      </c>
      <c r="C90" s="496">
        <v>42789</v>
      </c>
      <c r="D90" s="496">
        <v>42789</v>
      </c>
      <c r="E90" s="177" t="s">
        <v>9</v>
      </c>
      <c r="F90" s="177" t="s">
        <v>187</v>
      </c>
      <c r="G90" s="171" t="s">
        <v>562</v>
      </c>
    </row>
    <row r="91" spans="1:7" ht="350.15" customHeight="1">
      <c r="A91" s="173" t="s">
        <v>563</v>
      </c>
      <c r="B91" s="174" t="s">
        <v>10</v>
      </c>
      <c r="C91" s="497">
        <v>42847</v>
      </c>
      <c r="D91" s="496">
        <v>42918</v>
      </c>
      <c r="E91" s="177" t="s">
        <v>29</v>
      </c>
      <c r="F91" s="177" t="s">
        <v>122</v>
      </c>
      <c r="G91" s="171" t="s">
        <v>564</v>
      </c>
    </row>
    <row r="92" spans="1:7" ht="350.15" customHeight="1">
      <c r="A92" s="173" t="s">
        <v>565</v>
      </c>
      <c r="B92" s="174" t="s">
        <v>566</v>
      </c>
      <c r="C92" s="496">
        <v>42780</v>
      </c>
      <c r="D92" s="496">
        <v>42780</v>
      </c>
      <c r="E92" s="177" t="s">
        <v>36</v>
      </c>
      <c r="F92" s="177" t="s">
        <v>169</v>
      </c>
      <c r="G92" s="171" t="s">
        <v>567</v>
      </c>
    </row>
    <row r="93" spans="1:7" ht="350.15" customHeight="1">
      <c r="A93" s="173" t="s">
        <v>568</v>
      </c>
      <c r="B93" s="174" t="s">
        <v>569</v>
      </c>
      <c r="C93" s="497">
        <v>42826</v>
      </c>
      <c r="D93" s="496">
        <v>43069</v>
      </c>
      <c r="E93" s="177" t="s">
        <v>121</v>
      </c>
      <c r="F93" s="177" t="s">
        <v>188</v>
      </c>
      <c r="G93" s="171" t="s">
        <v>570</v>
      </c>
    </row>
    <row r="94" spans="1:7" ht="350.15" customHeight="1">
      <c r="A94" s="173" t="s">
        <v>303</v>
      </c>
      <c r="B94" s="174" t="s">
        <v>271</v>
      </c>
      <c r="C94" s="497">
        <v>43015</v>
      </c>
      <c r="D94" s="496">
        <v>43016</v>
      </c>
      <c r="E94" s="177" t="s">
        <v>135</v>
      </c>
      <c r="F94" s="177" t="s">
        <v>312</v>
      </c>
      <c r="G94" s="171" t="s">
        <v>571</v>
      </c>
    </row>
    <row r="95" spans="1:7" ht="350.15" customHeight="1">
      <c r="A95" s="173" t="s">
        <v>572</v>
      </c>
      <c r="B95" s="174" t="s">
        <v>573</v>
      </c>
      <c r="C95" s="497">
        <v>42766</v>
      </c>
      <c r="D95" s="496">
        <v>43130</v>
      </c>
      <c r="E95" s="177" t="s">
        <v>262</v>
      </c>
      <c r="F95" s="177" t="s">
        <v>574</v>
      </c>
      <c r="G95" s="171" t="s">
        <v>575</v>
      </c>
    </row>
    <row r="96" spans="1:7" ht="350.15" customHeight="1">
      <c r="A96" s="173" t="s">
        <v>576</v>
      </c>
      <c r="B96" s="174" t="s">
        <v>577</v>
      </c>
      <c r="C96" s="497">
        <v>42766</v>
      </c>
      <c r="D96" s="496">
        <v>43100</v>
      </c>
      <c r="E96" s="177" t="s">
        <v>158</v>
      </c>
      <c r="F96" s="177" t="s">
        <v>170</v>
      </c>
      <c r="G96" s="171" t="s">
        <v>578</v>
      </c>
    </row>
    <row r="97" spans="1:7" ht="350.15" customHeight="1">
      <c r="A97" s="173" t="s">
        <v>6</v>
      </c>
      <c r="B97" s="174" t="s">
        <v>268</v>
      </c>
      <c r="C97" s="497">
        <v>42767</v>
      </c>
      <c r="D97" s="496">
        <v>42794</v>
      </c>
      <c r="E97" s="177" t="s">
        <v>158</v>
      </c>
      <c r="F97" s="177" t="s">
        <v>110</v>
      </c>
      <c r="G97" s="171" t="s">
        <v>579</v>
      </c>
    </row>
    <row r="98" spans="1:7" ht="350.15" customHeight="1">
      <c r="A98" s="173" t="s">
        <v>580</v>
      </c>
      <c r="B98" s="174" t="s">
        <v>7</v>
      </c>
      <c r="C98" s="497">
        <v>42812</v>
      </c>
      <c r="D98" s="496">
        <v>42820</v>
      </c>
      <c r="E98" s="177" t="s">
        <v>137</v>
      </c>
      <c r="F98" s="177" t="s">
        <v>7</v>
      </c>
      <c r="G98" s="171" t="s">
        <v>581</v>
      </c>
    </row>
    <row r="99" spans="1:7" ht="350.15" customHeight="1">
      <c r="A99" s="173" t="s">
        <v>582</v>
      </c>
      <c r="B99" s="174" t="s">
        <v>583</v>
      </c>
      <c r="C99" s="499">
        <v>43022</v>
      </c>
      <c r="D99" s="496">
        <v>43023</v>
      </c>
      <c r="E99" s="177" t="s">
        <v>158</v>
      </c>
      <c r="F99" s="177" t="s">
        <v>189</v>
      </c>
      <c r="G99" s="171" t="s">
        <v>584</v>
      </c>
    </row>
  </sheetData>
  <autoFilter ref="A3:G99" xr:uid="{00000000-0009-0000-0000-000000000000}"/>
  <mergeCells count="1">
    <mergeCell ref="A1:G1"/>
  </mergeCells>
  <phoneticPr fontId="1"/>
  <printOptions horizontalCentered="1"/>
  <pageMargins left="0.39370078740157483" right="0.39370078740157483" top="0.59055118110236227" bottom="0.94488188976377963" header="0.31496062992125984" footer="0.31496062992125984"/>
  <pageSetup paperSize="9" scale="33" fitToHeight="0" orientation="portrait" cellComments="asDisplayed" r:id="rId1"/>
  <headerFooter scaleWithDoc="0">
    <oddFooter xml:space="preserve">&amp;L&amp;"メイリオ,レギュラー"&amp;6　　※この一覧は、認証事業者が記載した内容に基づき作成したものです。
　　※Culture NIPPONに掲載されていない認証事業も含まれます。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4"/>
  <sheetViews>
    <sheetView view="pageBreakPreview" zoomScaleSheetLayoutView="100" workbookViewId="0">
      <selection activeCell="Q13" sqref="Q13"/>
    </sheetView>
  </sheetViews>
  <sheetFormatPr defaultColWidth="8.83203125" defaultRowHeight="18"/>
  <cols>
    <col min="1" max="1" width="16.83203125" customWidth="1"/>
    <col min="2" max="2" width="11.33203125" customWidth="1"/>
    <col min="3" max="3" width="18.83203125" bestFit="1" customWidth="1"/>
    <col min="5" max="5" width="16.83203125" customWidth="1"/>
    <col min="6" max="6" width="11.33203125" customWidth="1"/>
    <col min="9" max="9" width="16.83203125" style="34" customWidth="1"/>
    <col min="10" max="11" width="7.5" style="34" bestFit="1" customWidth="1"/>
    <col min="12" max="12" width="9" style="34" bestFit="1" customWidth="1"/>
    <col min="14" max="14" width="16.83203125" style="34" customWidth="1"/>
    <col min="15" max="17" width="11.33203125" style="34" customWidth="1"/>
    <col min="25" max="26" width="1.83203125" customWidth="1"/>
  </cols>
  <sheetData>
    <row r="1" spans="1:17" ht="18.5" thickBot="1">
      <c r="A1" s="10" t="s">
        <v>104</v>
      </c>
      <c r="B1" s="10" t="s">
        <v>41</v>
      </c>
      <c r="C1" s="10" t="s">
        <v>194</v>
      </c>
      <c r="E1" s="10" t="s">
        <v>105</v>
      </c>
      <c r="F1" s="10" t="s">
        <v>41</v>
      </c>
      <c r="I1" s="10" t="s">
        <v>104</v>
      </c>
      <c r="J1" s="10" t="s">
        <v>249</v>
      </c>
      <c r="K1" s="10" t="s">
        <v>250</v>
      </c>
      <c r="L1" s="10" t="s">
        <v>330</v>
      </c>
      <c r="N1" s="10" t="s">
        <v>105</v>
      </c>
      <c r="O1" s="10" t="s">
        <v>249</v>
      </c>
      <c r="P1" s="10" t="s">
        <v>250</v>
      </c>
      <c r="Q1" s="10" t="s">
        <v>330</v>
      </c>
    </row>
    <row r="2" spans="1:17" ht="18.5" thickTop="1">
      <c r="A2" s="14" t="s">
        <v>106</v>
      </c>
      <c r="B2" s="15" t="e">
        <f>SUM(J2,K2,L2)</f>
        <v>#REF!</v>
      </c>
      <c r="C2" s="15" t="e">
        <f>COUNTIFS(認証案件_2021年度!#REF!,"*国の機関*",認証案件_2021年度!#REF!,"認証")</f>
        <v>#REF!</v>
      </c>
      <c r="E2" s="14" t="s">
        <v>24</v>
      </c>
      <c r="F2" s="15" t="e">
        <f>SUM(O2,P2,Q2)</f>
        <v>#REF!</v>
      </c>
      <c r="I2" s="14" t="s">
        <v>106</v>
      </c>
      <c r="J2" s="15">
        <v>6</v>
      </c>
      <c r="K2" s="15">
        <v>1625</v>
      </c>
      <c r="L2" s="15" t="e">
        <f>COUNTIF(認証案件_2021年度!#REF!,"*国*")-(J2+K2)</f>
        <v>#REF!</v>
      </c>
      <c r="N2" s="14" t="s">
        <v>24</v>
      </c>
      <c r="O2" s="15">
        <v>14</v>
      </c>
      <c r="P2" s="15">
        <v>511</v>
      </c>
      <c r="Q2" s="15" t="e">
        <f>COUNTIF(認証案件_2021年度!#REF!,N2)-(O2+P2)</f>
        <v>#REF!</v>
      </c>
    </row>
    <row r="3" spans="1:17">
      <c r="A3" s="18" t="s">
        <v>16</v>
      </c>
      <c r="B3" s="19" t="e">
        <f>SUM(J3,K3,L3)</f>
        <v>#REF!</v>
      </c>
      <c r="C3" s="19" t="e">
        <f>COUNTIFS(認証案件_2021年度!#REF!,"*地方公共団体*",認証案件_2021年度!#REF!,"認証")</f>
        <v>#REF!</v>
      </c>
      <c r="E3" s="18" t="s">
        <v>25</v>
      </c>
      <c r="F3" s="19" t="e">
        <f>SUM(O3,P3,Q3)</f>
        <v>#REF!</v>
      </c>
      <c r="I3" s="18" t="s">
        <v>16</v>
      </c>
      <c r="J3" s="19">
        <v>37</v>
      </c>
      <c r="K3" s="19">
        <v>724</v>
      </c>
      <c r="L3" s="19" t="e">
        <f>COUNTIF(認証案件_2021年度!#REF!,"地方公共団体")-(J3+K3)</f>
        <v>#REF!</v>
      </c>
      <c r="N3" s="18" t="s">
        <v>25</v>
      </c>
      <c r="O3" s="19">
        <v>9</v>
      </c>
      <c r="P3" s="19">
        <v>131</v>
      </c>
      <c r="Q3" s="19" t="e">
        <f>COUNTIF(認証案件_2021年度!#REF!,N3)-(O3+P3)</f>
        <v>#REF!</v>
      </c>
    </row>
    <row r="4" spans="1:17">
      <c r="A4" s="18" t="s">
        <v>17</v>
      </c>
      <c r="B4" s="19" t="e">
        <f>SUM(J4,K4,L4)</f>
        <v>#REF!</v>
      </c>
      <c r="C4" s="19" t="e">
        <f>COUNTIFS(認証案件_2021年度!#REF!,"*公益法人等*",認証案件_2021年度!#REF!,"認証")</f>
        <v>#REF!</v>
      </c>
      <c r="E4" s="18" t="s">
        <v>26</v>
      </c>
      <c r="F4" s="19" t="e">
        <f t="shared" ref="F4:F10" si="0">SUM(O4,P4,Q4)</f>
        <v>#REF!</v>
      </c>
      <c r="I4" s="18" t="s">
        <v>17</v>
      </c>
      <c r="J4" s="19">
        <v>19</v>
      </c>
      <c r="K4" s="19">
        <v>659</v>
      </c>
      <c r="L4" s="19" t="e">
        <f>COUNTIF(認証案件_2021年度!#REF!,"公益法人等")-(J4+K4)</f>
        <v>#REF!</v>
      </c>
      <c r="N4" s="18" t="s">
        <v>26</v>
      </c>
      <c r="O4" s="19">
        <v>11</v>
      </c>
      <c r="P4" s="19">
        <v>122</v>
      </c>
      <c r="Q4" s="19" t="e">
        <f>COUNTIF(認証案件_2021年度!#REF!,N4)-(O4+P4)</f>
        <v>#REF!</v>
      </c>
    </row>
    <row r="5" spans="1:17">
      <c r="A5" s="18" t="s">
        <v>39</v>
      </c>
      <c r="B5" s="19" t="e">
        <f>SUM(J5,K5,L5)</f>
        <v>#REF!</v>
      </c>
      <c r="C5" s="19" t="e">
        <f>COUNTIFS(認証案件_2021年度!#REF!,"*株式会社等*",認証案件_2021年度!#REF!,"認証")</f>
        <v>#REF!</v>
      </c>
      <c r="E5" s="18" t="s">
        <v>33</v>
      </c>
      <c r="F5" s="19" t="e">
        <f t="shared" si="0"/>
        <v>#REF!</v>
      </c>
      <c r="I5" s="18" t="s">
        <v>39</v>
      </c>
      <c r="J5" s="19">
        <v>5</v>
      </c>
      <c r="K5" s="19">
        <v>147</v>
      </c>
      <c r="L5" s="19" t="e">
        <f>COUNTIF(認証案件_2021年度!#REF!,"株式会社等")-(J5+K5)</f>
        <v>#REF!</v>
      </c>
      <c r="N5" s="18" t="s">
        <v>33</v>
      </c>
      <c r="O5" s="19">
        <v>6</v>
      </c>
      <c r="P5" s="19">
        <v>54</v>
      </c>
      <c r="Q5" s="19" t="e">
        <f>COUNTIF(認証案件_2021年度!#REF!,N5)-(O5+P5)</f>
        <v>#REF!</v>
      </c>
    </row>
    <row r="6" spans="1:17">
      <c r="A6" s="18" t="s">
        <v>107</v>
      </c>
      <c r="B6" s="19" t="e">
        <f>SUM(J6,K6,L6)</f>
        <v>#REF!</v>
      </c>
      <c r="C6" s="19" t="e">
        <f>COUNTIFS(認証案件_2021年度!#REF!,"*その他*",認証案件_2021年度!#REF!,"認証")</f>
        <v>#REF!</v>
      </c>
      <c r="E6" s="18" t="s">
        <v>20</v>
      </c>
      <c r="F6" s="19" t="e">
        <f t="shared" si="0"/>
        <v>#REF!</v>
      </c>
      <c r="I6" s="18" t="s">
        <v>107</v>
      </c>
      <c r="J6" s="19">
        <v>29</v>
      </c>
      <c r="K6" s="19">
        <v>968</v>
      </c>
      <c r="L6" s="19" t="e">
        <f>COUNTIF(認証案件_2021年度!#REF!,"*その他*")-(J6+K6)</f>
        <v>#REF!</v>
      </c>
      <c r="N6" s="18" t="s">
        <v>20</v>
      </c>
      <c r="O6" s="19">
        <v>12</v>
      </c>
      <c r="P6" s="19">
        <v>715</v>
      </c>
      <c r="Q6" s="19" t="e">
        <f>COUNTIF(認証案件_2021年度!#REF!,N6)-(O6+P6)</f>
        <v>#REF!</v>
      </c>
    </row>
    <row r="7" spans="1:17">
      <c r="B7" s="32" t="e">
        <f>SUM(B2:B6)</f>
        <v>#REF!</v>
      </c>
      <c r="C7" t="e">
        <f>SUM(C2:C6)</f>
        <v>#REF!</v>
      </c>
      <c r="E7" s="18" t="s">
        <v>19</v>
      </c>
      <c r="F7" s="19" t="e">
        <f t="shared" si="0"/>
        <v>#REF!</v>
      </c>
      <c r="J7" s="32">
        <f>SUM(J2:J6)</f>
        <v>96</v>
      </c>
      <c r="K7" s="32">
        <f>SUM(K2:K6)</f>
        <v>4123</v>
      </c>
      <c r="L7" s="32" t="e">
        <f>SUM(L2:L6)</f>
        <v>#REF!</v>
      </c>
      <c r="N7" s="18" t="s">
        <v>19</v>
      </c>
      <c r="O7" s="19">
        <v>3</v>
      </c>
      <c r="P7" s="19">
        <v>145</v>
      </c>
      <c r="Q7" s="19" t="e">
        <f>COUNTIF(認証案件_2021年度!#REF!,N7)-(O7+P7)</f>
        <v>#REF!</v>
      </c>
    </row>
    <row r="8" spans="1:17">
      <c r="E8" s="18" t="s">
        <v>22</v>
      </c>
      <c r="F8" s="19" t="e">
        <f t="shared" si="0"/>
        <v>#REF!</v>
      </c>
      <c r="N8" s="18" t="s">
        <v>22</v>
      </c>
      <c r="O8" s="19">
        <v>5</v>
      </c>
      <c r="P8" s="19">
        <v>315</v>
      </c>
      <c r="Q8" s="19" t="e">
        <f>COUNTIF(認証案件_2021年度!#REF!,N8)-(O8+P8)</f>
        <v>#REF!</v>
      </c>
    </row>
    <row r="9" spans="1:17">
      <c r="E9" s="18" t="s">
        <v>21</v>
      </c>
      <c r="F9" s="19" t="e">
        <f t="shared" si="0"/>
        <v>#REF!</v>
      </c>
      <c r="N9" s="18" t="s">
        <v>21</v>
      </c>
      <c r="O9" s="19">
        <v>4</v>
      </c>
      <c r="P9" s="19">
        <v>86</v>
      </c>
      <c r="Q9" s="19" t="e">
        <f>COUNTIF(認証案件_2021年度!#REF!,N9)-(O9+P9)</f>
        <v>#REF!</v>
      </c>
    </row>
    <row r="10" spans="1:17">
      <c r="E10" s="18" t="s">
        <v>23</v>
      </c>
      <c r="F10" s="19" t="e">
        <f t="shared" si="0"/>
        <v>#REF!</v>
      </c>
      <c r="N10" s="18" t="s">
        <v>23</v>
      </c>
      <c r="O10" s="19">
        <v>2</v>
      </c>
      <c r="P10" s="19">
        <v>257</v>
      </c>
      <c r="Q10" s="19" t="e">
        <f>COUNTIF(認証案件_2021年度!#REF!,N10)-(O10+P10)</f>
        <v>#REF!</v>
      </c>
    </row>
    <row r="11" spans="1:17">
      <c r="E11" s="18" t="s">
        <v>18</v>
      </c>
      <c r="F11" s="19" t="e">
        <f>SUM(O11,P11,Q11)</f>
        <v>#REF!</v>
      </c>
      <c r="N11" s="18" t="s">
        <v>18</v>
      </c>
      <c r="O11" s="19">
        <v>30</v>
      </c>
      <c r="P11" s="19">
        <v>1787</v>
      </c>
      <c r="Q11" s="19" t="e">
        <f>COUNTIF(認証案件_2021年度!#REF!,N11)-(O11+P11)</f>
        <v>#REF!</v>
      </c>
    </row>
    <row r="12" spans="1:17">
      <c r="F12" s="32" t="e">
        <f>SUM(F2:F11)</f>
        <v>#REF!</v>
      </c>
      <c r="O12" s="32">
        <f>SUM(O2:O11)</f>
        <v>96</v>
      </c>
      <c r="P12" s="32">
        <f>SUM(P2:P11)</f>
        <v>4123</v>
      </c>
      <c r="Q12" s="32" t="e">
        <f>SUM(Q2:Q11)</f>
        <v>#REF!</v>
      </c>
    </row>
    <row r="14" spans="1:17">
      <c r="A14" s="31"/>
      <c r="D14" s="31"/>
      <c r="E14" s="31"/>
      <c r="F14" s="31"/>
      <c r="G14" s="31"/>
      <c r="I14" s="31"/>
      <c r="N14" s="31"/>
      <c r="O14" s="31"/>
      <c r="P14" s="31"/>
      <c r="Q14" s="31"/>
    </row>
    <row r="31" spans="2:2">
      <c r="B31" t="s">
        <v>272</v>
      </c>
    </row>
    <row r="35" spans="1:17">
      <c r="A35" s="31"/>
      <c r="D35" s="31"/>
      <c r="E35" s="31"/>
      <c r="F35" s="31"/>
      <c r="G35" s="31"/>
      <c r="I35" s="31"/>
      <c r="N35" s="31"/>
      <c r="O35" s="31"/>
      <c r="P35" s="31"/>
      <c r="Q35" s="31"/>
    </row>
    <row r="37" spans="1:17">
      <c r="A37" s="31"/>
      <c r="D37" s="31"/>
      <c r="E37" s="31"/>
      <c r="F37" s="31"/>
      <c r="G37" s="31"/>
      <c r="I37" s="31"/>
      <c r="N37" s="31"/>
      <c r="O37" s="31"/>
      <c r="P37" s="31"/>
      <c r="Q37" s="31"/>
    </row>
    <row r="54" spans="5:7" ht="13.5" customHeight="1">
      <c r="E54" s="34"/>
      <c r="F54" s="34"/>
      <c r="G54" s="88"/>
    </row>
  </sheetData>
  <customSheetViews>
    <customSheetView guid="{8D5EE98F-0EC7-489E-9382-FB475CA19015}">
      <selection activeCell="E2" sqref="E2:E11"/>
      <pageMargins left="0.7" right="0.7" top="0.75" bottom="0.75" header="0.3" footer="0.3"/>
      <pageSetup paperSize="9" orientation="portrait" r:id="rId1"/>
    </customSheetView>
  </customSheetViews>
  <phoneticPr fontId="1"/>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U54"/>
  <sheetViews>
    <sheetView workbookViewId="0">
      <selection activeCell="AT44" sqref="AT44"/>
    </sheetView>
  </sheetViews>
  <sheetFormatPr defaultColWidth="1.5" defaultRowHeight="9" customHeight="1"/>
  <cols>
    <col min="1" max="24" width="1.5" style="1"/>
    <col min="25" max="26" width="1.83203125" style="1" customWidth="1"/>
    <col min="27" max="27" width="1.5" style="1"/>
    <col min="28" max="28" width="1.5" style="1" customWidth="1"/>
    <col min="29" max="37" width="1.5" style="1"/>
  </cols>
  <sheetData>
    <row r="2" spans="1:37" ht="9" customHeight="1" thickBot="1"/>
    <row r="3" spans="1:37" ht="9" customHeight="1" thickBot="1">
      <c r="A3" s="2"/>
      <c r="B3" s="2"/>
      <c r="C3" s="184" t="s">
        <v>40</v>
      </c>
      <c r="D3" s="185"/>
      <c r="E3" s="185"/>
      <c r="F3" s="185"/>
      <c r="G3" s="185"/>
      <c r="H3" s="185"/>
      <c r="I3" s="185"/>
      <c r="J3" s="185"/>
      <c r="K3" s="185"/>
      <c r="L3" s="185"/>
      <c r="M3" s="185"/>
      <c r="N3" s="185"/>
      <c r="O3" s="185"/>
      <c r="P3" s="185"/>
      <c r="Q3" s="185"/>
      <c r="R3" s="185"/>
      <c r="S3" s="185"/>
      <c r="T3" s="185"/>
      <c r="U3" s="185"/>
      <c r="V3" s="186"/>
      <c r="W3" s="3"/>
      <c r="X3" s="2"/>
      <c r="Y3" s="2"/>
      <c r="Z3" s="2"/>
      <c r="AA3" s="2"/>
      <c r="AB3" s="2"/>
      <c r="AC3" s="2"/>
      <c r="AD3" s="2"/>
      <c r="AE3" s="2"/>
      <c r="AF3" s="2"/>
      <c r="AG3" s="2"/>
      <c r="AH3" s="2"/>
      <c r="AI3" s="2"/>
      <c r="AJ3" s="2"/>
      <c r="AK3" s="2"/>
    </row>
    <row r="4" spans="1:37" ht="9" customHeight="1">
      <c r="A4" s="2"/>
      <c r="B4" s="2"/>
      <c r="C4" s="187"/>
      <c r="D4" s="188"/>
      <c r="E4" s="188"/>
      <c r="F4" s="188"/>
      <c r="G4" s="188"/>
      <c r="H4" s="188"/>
      <c r="I4" s="188"/>
      <c r="J4" s="188"/>
      <c r="K4" s="188"/>
      <c r="L4" s="188"/>
      <c r="M4" s="188"/>
      <c r="N4" s="188"/>
      <c r="O4" s="188"/>
      <c r="P4" s="188"/>
      <c r="Q4" s="188"/>
      <c r="R4" s="188"/>
      <c r="S4" s="188"/>
      <c r="T4" s="188"/>
      <c r="U4" s="188"/>
      <c r="V4" s="189"/>
      <c r="W4" s="3"/>
      <c r="X4" s="2"/>
      <c r="Y4" s="2"/>
      <c r="Z4" s="2"/>
      <c r="AA4" s="2"/>
      <c r="AB4" s="2"/>
      <c r="AC4" s="193">
        <f>○都道府県別!D3</f>
        <v>3</v>
      </c>
      <c r="AD4" s="194"/>
      <c r="AE4" s="194"/>
      <c r="AF4" s="194"/>
      <c r="AG4" s="194"/>
      <c r="AH4" s="194"/>
      <c r="AI4" s="194"/>
      <c r="AJ4" s="194"/>
      <c r="AK4" s="195"/>
    </row>
    <row r="5" spans="1:37" ht="9" customHeight="1" thickBot="1">
      <c r="A5" s="2"/>
      <c r="B5" s="2"/>
      <c r="C5" s="190"/>
      <c r="D5" s="191"/>
      <c r="E5" s="191"/>
      <c r="F5" s="191"/>
      <c r="G5" s="191"/>
      <c r="H5" s="191"/>
      <c r="I5" s="191"/>
      <c r="J5" s="191"/>
      <c r="K5" s="191"/>
      <c r="L5" s="191"/>
      <c r="M5" s="191"/>
      <c r="N5" s="191"/>
      <c r="O5" s="191"/>
      <c r="P5" s="191"/>
      <c r="Q5" s="191"/>
      <c r="R5" s="191"/>
      <c r="S5" s="191"/>
      <c r="T5" s="191"/>
      <c r="U5" s="191"/>
      <c r="V5" s="192"/>
      <c r="W5" s="3"/>
      <c r="X5" s="2"/>
      <c r="Y5" s="2"/>
      <c r="Z5" s="2"/>
      <c r="AA5" s="2"/>
      <c r="AB5" s="2"/>
      <c r="AC5" s="196"/>
      <c r="AD5" s="197"/>
      <c r="AE5" s="197"/>
      <c r="AF5" s="197"/>
      <c r="AG5" s="197"/>
      <c r="AH5" s="197"/>
      <c r="AI5" s="197"/>
      <c r="AJ5" s="197"/>
      <c r="AK5" s="198"/>
    </row>
    <row r="6" spans="1:37" ht="9" customHeight="1">
      <c r="A6" s="2"/>
      <c r="B6" s="2"/>
      <c r="C6" s="3"/>
      <c r="D6" s="3"/>
      <c r="E6" s="3"/>
      <c r="F6" s="3"/>
      <c r="G6" s="3"/>
      <c r="H6" s="3"/>
      <c r="I6" s="3"/>
      <c r="J6" s="3"/>
      <c r="K6" s="3"/>
      <c r="L6" s="3"/>
      <c r="M6" s="3"/>
      <c r="N6" s="3"/>
      <c r="O6" s="3"/>
      <c r="P6" s="3"/>
      <c r="Q6" s="3"/>
      <c r="R6" s="3"/>
      <c r="S6" s="3"/>
      <c r="T6" s="3"/>
      <c r="U6" s="3"/>
      <c r="V6" s="3"/>
      <c r="W6" s="3"/>
      <c r="X6" s="2"/>
      <c r="Y6" s="2"/>
      <c r="Z6" s="2"/>
      <c r="AA6" s="2"/>
      <c r="AB6" s="2"/>
      <c r="AC6" s="196"/>
      <c r="AD6" s="197"/>
      <c r="AE6" s="197"/>
      <c r="AF6" s="197"/>
      <c r="AG6" s="197"/>
      <c r="AH6" s="197"/>
      <c r="AI6" s="197"/>
      <c r="AJ6" s="197"/>
      <c r="AK6" s="198"/>
    </row>
    <row r="7" spans="1:37" ht="9" customHeight="1">
      <c r="A7" s="2"/>
      <c r="B7" s="2"/>
      <c r="E7" s="202" t="s">
        <v>41</v>
      </c>
      <c r="F7" s="202"/>
      <c r="G7" s="202"/>
      <c r="H7" s="202"/>
      <c r="I7" s="202"/>
      <c r="J7" s="202"/>
      <c r="K7" s="202"/>
      <c r="L7" s="202"/>
      <c r="M7" s="202"/>
      <c r="N7" s="202"/>
      <c r="O7" s="202"/>
      <c r="P7" s="202"/>
      <c r="Q7" s="202"/>
      <c r="R7" s="202"/>
      <c r="S7" s="202"/>
      <c r="T7" s="3"/>
      <c r="U7" s="3"/>
      <c r="V7" s="3"/>
      <c r="W7" s="3"/>
      <c r="X7" s="2"/>
      <c r="Y7" s="2"/>
      <c r="Z7" s="2"/>
      <c r="AA7" s="2"/>
      <c r="AB7" s="2"/>
      <c r="AC7" s="196"/>
      <c r="AD7" s="197"/>
      <c r="AE7" s="197"/>
      <c r="AF7" s="197"/>
      <c r="AG7" s="197"/>
      <c r="AH7" s="197"/>
      <c r="AI7" s="197"/>
      <c r="AJ7" s="197"/>
      <c r="AK7" s="198"/>
    </row>
    <row r="8" spans="1:37" ht="9" customHeight="1">
      <c r="A8" s="2"/>
      <c r="B8" s="2"/>
      <c r="E8" s="202"/>
      <c r="F8" s="202"/>
      <c r="G8" s="202"/>
      <c r="H8" s="202"/>
      <c r="I8" s="202"/>
      <c r="J8" s="202"/>
      <c r="K8" s="202"/>
      <c r="L8" s="202"/>
      <c r="M8" s="202"/>
      <c r="N8" s="202"/>
      <c r="O8" s="202"/>
      <c r="P8" s="202"/>
      <c r="Q8" s="202"/>
      <c r="R8" s="202"/>
      <c r="S8" s="202"/>
      <c r="T8" s="3"/>
      <c r="U8" s="3"/>
      <c r="V8" s="3"/>
      <c r="W8" s="3"/>
      <c r="X8" s="2"/>
      <c r="Y8" s="2"/>
      <c r="Z8" s="2"/>
      <c r="AA8" s="2"/>
      <c r="AB8" s="2"/>
      <c r="AC8" s="196"/>
      <c r="AD8" s="197"/>
      <c r="AE8" s="197"/>
      <c r="AF8" s="197"/>
      <c r="AG8" s="197"/>
      <c r="AH8" s="197"/>
      <c r="AI8" s="197"/>
      <c r="AJ8" s="197"/>
      <c r="AK8" s="198"/>
    </row>
    <row r="9" spans="1:37" ht="9" customHeight="1">
      <c r="A9" s="2"/>
      <c r="B9" s="2"/>
      <c r="E9" s="202"/>
      <c r="F9" s="202"/>
      <c r="G9" s="202"/>
      <c r="H9" s="202"/>
      <c r="I9" s="202"/>
      <c r="J9" s="202"/>
      <c r="K9" s="202"/>
      <c r="L9" s="202"/>
      <c r="M9" s="202"/>
      <c r="N9" s="202"/>
      <c r="O9" s="202"/>
      <c r="P9" s="202"/>
      <c r="Q9" s="202"/>
      <c r="R9" s="202"/>
      <c r="S9" s="202"/>
      <c r="T9" s="2"/>
      <c r="U9" s="2"/>
      <c r="V9" s="2"/>
      <c r="W9" s="2"/>
      <c r="X9" s="2"/>
      <c r="Y9" s="2"/>
      <c r="Z9" s="2"/>
      <c r="AA9" s="2"/>
      <c r="AB9" s="2"/>
      <c r="AC9" s="196"/>
      <c r="AD9" s="197"/>
      <c r="AE9" s="197"/>
      <c r="AF9" s="197"/>
      <c r="AG9" s="197"/>
      <c r="AH9" s="197"/>
      <c r="AI9" s="197"/>
      <c r="AJ9" s="197"/>
      <c r="AK9" s="198"/>
    </row>
    <row r="10" spans="1:37" ht="9" customHeight="1" thickBot="1">
      <c r="A10" s="2"/>
      <c r="B10" s="2"/>
      <c r="E10" s="203">
        <f>○都道府県別!D55</f>
        <v>90</v>
      </c>
      <c r="F10" s="203"/>
      <c r="G10" s="203"/>
      <c r="H10" s="203"/>
      <c r="I10" s="203"/>
      <c r="J10" s="203"/>
      <c r="K10" s="203"/>
      <c r="L10" s="203"/>
      <c r="M10" s="203"/>
      <c r="N10" s="203"/>
      <c r="O10" s="203"/>
      <c r="P10" s="203"/>
      <c r="Q10" s="203"/>
      <c r="R10" s="203"/>
      <c r="S10" s="203"/>
      <c r="T10" s="2"/>
      <c r="U10" s="2"/>
      <c r="V10" s="2"/>
      <c r="W10" s="2"/>
      <c r="X10" s="2"/>
      <c r="Y10" s="2"/>
      <c r="Z10" s="2"/>
      <c r="AA10" s="2"/>
      <c r="AB10" s="2"/>
      <c r="AC10" s="199"/>
      <c r="AD10" s="197"/>
      <c r="AE10" s="197"/>
      <c r="AF10" s="197"/>
      <c r="AG10" s="200"/>
      <c r="AH10" s="200"/>
      <c r="AI10" s="200"/>
      <c r="AJ10" s="200"/>
      <c r="AK10" s="201"/>
    </row>
    <row r="11" spans="1:37" ht="9" customHeight="1" thickBot="1">
      <c r="A11" s="2"/>
      <c r="B11" s="2"/>
      <c r="E11" s="203"/>
      <c r="F11" s="203"/>
      <c r="G11" s="203"/>
      <c r="H11" s="203"/>
      <c r="I11" s="203"/>
      <c r="J11" s="203"/>
      <c r="K11" s="203"/>
      <c r="L11" s="203"/>
      <c r="M11" s="203"/>
      <c r="N11" s="203"/>
      <c r="O11" s="203"/>
      <c r="P11" s="203"/>
      <c r="Q11" s="203"/>
      <c r="R11" s="203"/>
      <c r="S11" s="203"/>
      <c r="T11" s="2"/>
      <c r="U11" s="2"/>
      <c r="V11" s="2"/>
      <c r="W11" s="2"/>
      <c r="X11" s="2"/>
      <c r="Y11" s="2"/>
      <c r="Z11" s="2"/>
      <c r="AA11" s="2"/>
      <c r="AB11" s="2"/>
      <c r="AC11" s="2"/>
      <c r="AD11" s="204">
        <f>AC4</f>
        <v>3</v>
      </c>
      <c r="AE11" s="205"/>
      <c r="AF11" s="206"/>
      <c r="AG11" s="2"/>
      <c r="AH11" s="2"/>
      <c r="AI11" s="2"/>
      <c r="AJ11" s="2"/>
      <c r="AK11" s="2"/>
    </row>
    <row r="12" spans="1:37" ht="9" customHeight="1" thickBot="1">
      <c r="A12" s="2"/>
      <c r="B12" s="2"/>
      <c r="E12" s="203"/>
      <c r="F12" s="203"/>
      <c r="G12" s="203"/>
      <c r="H12" s="203"/>
      <c r="I12" s="203"/>
      <c r="J12" s="203"/>
      <c r="K12" s="203"/>
      <c r="L12" s="203"/>
      <c r="M12" s="203"/>
      <c r="N12" s="203"/>
      <c r="O12" s="203"/>
      <c r="P12" s="203"/>
      <c r="Q12" s="203"/>
      <c r="R12" s="203"/>
      <c r="S12" s="203"/>
      <c r="T12" s="2"/>
      <c r="U12" s="2"/>
      <c r="V12" s="2"/>
      <c r="W12" s="2"/>
      <c r="X12" s="2"/>
      <c r="Y12" s="2"/>
      <c r="Z12" s="2"/>
      <c r="AA12" s="2"/>
      <c r="AB12" s="2"/>
      <c r="AC12" s="2"/>
      <c r="AD12" s="2"/>
      <c r="AE12" s="2"/>
      <c r="AF12" s="2"/>
      <c r="AG12" s="4"/>
      <c r="AH12" s="4"/>
      <c r="AI12" s="2"/>
      <c r="AJ12" s="2"/>
      <c r="AK12" s="2"/>
    </row>
    <row r="13" spans="1:37" ht="9" customHeight="1" thickBot="1">
      <c r="A13" s="2"/>
      <c r="B13" s="2"/>
      <c r="E13" s="203"/>
      <c r="F13" s="203"/>
      <c r="G13" s="203"/>
      <c r="H13" s="203"/>
      <c r="I13" s="203"/>
      <c r="J13" s="203"/>
      <c r="K13" s="203"/>
      <c r="L13" s="203"/>
      <c r="M13" s="203"/>
      <c r="N13" s="203"/>
      <c r="O13" s="203"/>
      <c r="P13" s="203"/>
      <c r="Q13" s="203"/>
      <c r="R13" s="203"/>
      <c r="S13" s="203"/>
      <c r="T13" s="2"/>
      <c r="U13" s="2"/>
      <c r="V13" s="2"/>
      <c r="W13" s="2"/>
      <c r="X13" s="2"/>
      <c r="Y13" s="2"/>
      <c r="Z13" s="2"/>
      <c r="AA13" s="2"/>
      <c r="AB13" s="2"/>
      <c r="AC13" s="4"/>
      <c r="AD13" s="4"/>
      <c r="AE13" s="2"/>
      <c r="AF13" s="5"/>
      <c r="AG13" s="207">
        <f>○都道府県別!D4</f>
        <v>1</v>
      </c>
      <c r="AH13" s="208"/>
      <c r="AI13" s="2"/>
      <c r="AJ13" s="2"/>
      <c r="AK13" s="2"/>
    </row>
    <row r="14" spans="1:37" ht="9" customHeight="1" thickBot="1">
      <c r="A14" s="70"/>
      <c r="B14" s="2"/>
      <c r="D14" s="68"/>
      <c r="E14" s="211">
        <f>認証案件_2021年度!C1</f>
        <v>0</v>
      </c>
      <c r="F14" s="211"/>
      <c r="G14" s="211"/>
      <c r="H14" s="211"/>
      <c r="I14" s="211"/>
      <c r="J14" s="211"/>
      <c r="K14" s="211"/>
      <c r="L14" s="211"/>
      <c r="M14" s="211"/>
      <c r="N14" s="211"/>
      <c r="O14" s="211"/>
      <c r="P14" s="211"/>
      <c r="Q14" s="211"/>
      <c r="R14" s="211"/>
      <c r="S14" s="211"/>
      <c r="T14" s="2"/>
      <c r="U14" s="2"/>
      <c r="V14" s="2"/>
      <c r="W14" s="2"/>
      <c r="X14" s="2"/>
      <c r="Y14" s="2"/>
      <c r="Z14" s="2"/>
      <c r="AA14" s="2"/>
      <c r="AB14" s="2"/>
      <c r="AC14" s="207">
        <f>○都道府県別!D4</f>
        <v>1</v>
      </c>
      <c r="AD14" s="208"/>
      <c r="AE14" s="6"/>
      <c r="AF14" s="7"/>
      <c r="AG14" s="209"/>
      <c r="AH14" s="210"/>
      <c r="AI14" s="2"/>
      <c r="AJ14" s="2"/>
      <c r="AK14" s="2"/>
    </row>
    <row r="15" spans="1:37" ht="9" customHeight="1">
      <c r="A15" s="2"/>
      <c r="B15" s="2"/>
      <c r="E15" s="211"/>
      <c r="F15" s="211"/>
      <c r="G15" s="211"/>
      <c r="H15" s="211"/>
      <c r="I15" s="211"/>
      <c r="J15" s="211"/>
      <c r="K15" s="211"/>
      <c r="L15" s="211"/>
      <c r="M15" s="211"/>
      <c r="N15" s="211"/>
      <c r="O15" s="211"/>
      <c r="P15" s="211"/>
      <c r="Q15" s="211"/>
      <c r="R15" s="211"/>
      <c r="S15" s="211"/>
      <c r="T15" s="2"/>
      <c r="U15" s="2"/>
      <c r="V15" s="2"/>
      <c r="W15" s="2"/>
      <c r="X15" s="2"/>
      <c r="Y15" s="2"/>
      <c r="Z15" s="2"/>
      <c r="AA15" s="2"/>
      <c r="AB15" s="2"/>
      <c r="AC15" s="212">
        <f>○都道府県別!D4</f>
        <v>1</v>
      </c>
      <c r="AD15" s="213"/>
      <c r="AE15" s="213"/>
      <c r="AF15" s="213"/>
      <c r="AG15" s="213"/>
      <c r="AH15" s="214"/>
      <c r="AI15" s="2"/>
      <c r="AJ15" s="2"/>
      <c r="AK15" s="2"/>
    </row>
    <row r="16" spans="1:37" ht="9" customHeight="1" thickBot="1">
      <c r="A16" s="2"/>
      <c r="B16" s="2"/>
      <c r="C16" s="2"/>
      <c r="D16" s="2"/>
      <c r="T16" s="2"/>
      <c r="U16" s="2"/>
      <c r="V16" s="2"/>
      <c r="W16" s="2"/>
      <c r="X16" s="2"/>
      <c r="Y16" s="2"/>
      <c r="Z16" s="2"/>
      <c r="AA16" s="2"/>
      <c r="AB16" s="2"/>
      <c r="AC16" s="215"/>
      <c r="AD16" s="216"/>
      <c r="AE16" s="216"/>
      <c r="AF16" s="216"/>
      <c r="AG16" s="216"/>
      <c r="AH16" s="217"/>
      <c r="AI16" s="2"/>
      <c r="AJ16" s="2"/>
      <c r="AK16" s="2"/>
    </row>
    <row r="17" spans="1:47" ht="9" customHeight="1">
      <c r="A17" s="2"/>
      <c r="B17" s="2"/>
      <c r="C17" s="2"/>
      <c r="D17" s="2"/>
      <c r="T17" s="2"/>
      <c r="U17" s="2"/>
      <c r="V17" s="2"/>
      <c r="W17" s="2"/>
      <c r="X17" s="2"/>
      <c r="Y17" s="2"/>
      <c r="Z17" s="2"/>
      <c r="AA17" s="2"/>
      <c r="AB17" s="8"/>
      <c r="AC17" s="218">
        <f>○都道府県別!D7</f>
        <v>0</v>
      </c>
      <c r="AD17" s="219"/>
      <c r="AE17" s="220"/>
      <c r="AF17" s="218">
        <f>○都道府県別!D5</f>
        <v>1</v>
      </c>
      <c r="AG17" s="219"/>
      <c r="AH17" s="220"/>
      <c r="AI17" s="2"/>
      <c r="AJ17" s="2"/>
      <c r="AK17" s="2"/>
    </row>
    <row r="18" spans="1:47" ht="9" customHeight="1">
      <c r="A18" s="2"/>
      <c r="B18" s="2"/>
      <c r="C18" s="227" t="s">
        <v>30</v>
      </c>
      <c r="D18" s="227"/>
      <c r="E18" s="227"/>
      <c r="F18" s="227"/>
      <c r="G18" s="227"/>
      <c r="H18" s="227"/>
      <c r="I18" s="227">
        <f>○都道府県別!D51</f>
        <v>0</v>
      </c>
      <c r="J18" s="227"/>
      <c r="K18" s="227"/>
      <c r="T18" s="2"/>
      <c r="U18" s="2"/>
      <c r="V18" s="2"/>
      <c r="W18" s="2"/>
      <c r="X18" s="2"/>
      <c r="Y18" s="2"/>
      <c r="Z18" s="2"/>
      <c r="AA18" s="2"/>
      <c r="AB18" s="8"/>
      <c r="AC18" s="221"/>
      <c r="AD18" s="222"/>
      <c r="AE18" s="223"/>
      <c r="AF18" s="221"/>
      <c r="AG18" s="222"/>
      <c r="AH18" s="223"/>
      <c r="AI18" s="2"/>
      <c r="AJ18" s="2"/>
      <c r="AK18" s="2"/>
    </row>
    <row r="19" spans="1:47" ht="9" customHeight="1" thickBot="1">
      <c r="A19" s="2"/>
      <c r="B19" s="2"/>
      <c r="C19" s="227"/>
      <c r="D19" s="227"/>
      <c r="E19" s="227"/>
      <c r="F19" s="227"/>
      <c r="G19" s="227"/>
      <c r="H19" s="227"/>
      <c r="I19" s="227"/>
      <c r="J19" s="227"/>
      <c r="K19" s="227"/>
      <c r="T19" s="2"/>
      <c r="U19" s="2"/>
      <c r="V19" s="2"/>
      <c r="W19" s="2"/>
      <c r="X19" s="2"/>
      <c r="Y19" s="2"/>
      <c r="Z19" s="2"/>
      <c r="AA19" s="2"/>
      <c r="AB19" s="8"/>
      <c r="AC19" s="224"/>
      <c r="AD19" s="225"/>
      <c r="AE19" s="226"/>
      <c r="AF19" s="224"/>
      <c r="AG19" s="225"/>
      <c r="AH19" s="226"/>
      <c r="AI19" s="2"/>
      <c r="AJ19" s="2"/>
      <c r="AK19" s="2"/>
    </row>
    <row r="20" spans="1:47" ht="9" customHeight="1">
      <c r="A20" s="2"/>
      <c r="B20" s="24"/>
      <c r="C20" s="228" t="s">
        <v>42</v>
      </c>
      <c r="D20" s="229"/>
      <c r="E20" s="229"/>
      <c r="F20" s="229"/>
      <c r="G20" s="229"/>
      <c r="H20" s="230"/>
      <c r="I20" s="234">
        <f>○都道府県別!D52</f>
        <v>1</v>
      </c>
      <c r="J20" s="235"/>
      <c r="K20" s="236"/>
      <c r="L20" s="25"/>
      <c r="M20" s="25"/>
      <c r="N20" s="25"/>
      <c r="O20" s="25"/>
      <c r="P20" s="25"/>
      <c r="Q20" s="25"/>
      <c r="R20" s="25"/>
      <c r="S20" s="25"/>
      <c r="T20" s="24"/>
      <c r="U20" s="24"/>
      <c r="V20" s="24"/>
      <c r="W20" s="24"/>
      <c r="X20" s="24"/>
      <c r="Y20" s="24"/>
      <c r="Z20" s="24"/>
      <c r="AA20" s="24"/>
      <c r="AB20" s="24"/>
      <c r="AC20" s="240">
        <f>○都道府県別!D8</f>
        <v>2</v>
      </c>
      <c r="AD20" s="241"/>
      <c r="AE20" s="242"/>
      <c r="AF20" s="218">
        <f>○都道府県別!D6</f>
        <v>1</v>
      </c>
      <c r="AG20" s="219"/>
      <c r="AH20" s="220"/>
      <c r="AI20" s="24"/>
      <c r="AJ20" s="24"/>
      <c r="AK20" s="24"/>
      <c r="AL20" s="26"/>
      <c r="AM20" s="26"/>
      <c r="AN20" s="26"/>
      <c r="AO20" s="26"/>
      <c r="AP20" s="26"/>
      <c r="AQ20" s="26"/>
      <c r="AR20" s="26"/>
      <c r="AS20" s="26"/>
      <c r="AT20" s="26"/>
      <c r="AU20" s="26"/>
    </row>
    <row r="21" spans="1:47" ht="9" customHeight="1">
      <c r="A21" s="2"/>
      <c r="B21" s="24"/>
      <c r="C21" s="231"/>
      <c r="D21" s="232"/>
      <c r="E21" s="232"/>
      <c r="F21" s="232"/>
      <c r="G21" s="232"/>
      <c r="H21" s="233"/>
      <c r="I21" s="237"/>
      <c r="J21" s="238"/>
      <c r="K21" s="239"/>
      <c r="L21" s="25"/>
      <c r="M21" s="25"/>
      <c r="N21" s="25"/>
      <c r="O21" s="25"/>
      <c r="P21" s="25"/>
      <c r="Q21" s="25"/>
      <c r="R21" s="25"/>
      <c r="S21" s="25"/>
      <c r="T21" s="24"/>
      <c r="U21" s="24"/>
      <c r="V21" s="24"/>
      <c r="W21" s="24"/>
      <c r="X21" s="24"/>
      <c r="Y21" s="24"/>
      <c r="Z21" s="24"/>
      <c r="AA21" s="24"/>
      <c r="AB21" s="24"/>
      <c r="AC21" s="243"/>
      <c r="AD21" s="244"/>
      <c r="AE21" s="245"/>
      <c r="AF21" s="221"/>
      <c r="AG21" s="222"/>
      <c r="AH21" s="223"/>
      <c r="AI21" s="24"/>
      <c r="AJ21" s="24"/>
      <c r="AK21" s="24"/>
      <c r="AL21" s="26"/>
      <c r="AM21" s="26"/>
      <c r="AN21" s="26"/>
      <c r="AO21" s="26"/>
      <c r="AP21" s="26"/>
      <c r="AQ21" s="26"/>
      <c r="AR21" s="26"/>
      <c r="AS21" s="26"/>
      <c r="AT21" s="26"/>
      <c r="AU21" s="26"/>
    </row>
    <row r="22" spans="1:47" ht="9" customHeight="1" thickBot="1">
      <c r="A22" s="2"/>
      <c r="B22" s="24"/>
      <c r="C22" s="228" t="s">
        <v>43</v>
      </c>
      <c r="D22" s="229"/>
      <c r="E22" s="229"/>
      <c r="F22" s="229"/>
      <c r="G22" s="229"/>
      <c r="H22" s="230"/>
      <c r="I22" s="228">
        <f>○都道府県別!D53</f>
        <v>1</v>
      </c>
      <c r="J22" s="229"/>
      <c r="K22" s="230"/>
      <c r="L22" s="25"/>
      <c r="M22" s="25"/>
      <c r="N22" s="25"/>
      <c r="O22" s="25"/>
      <c r="P22" s="25"/>
      <c r="Q22" s="25"/>
      <c r="R22" s="25"/>
      <c r="S22" s="25"/>
      <c r="T22" s="24"/>
      <c r="U22" s="24"/>
      <c r="V22" s="24"/>
      <c r="W22" s="24"/>
      <c r="X22" s="24"/>
      <c r="Y22" s="24"/>
      <c r="Z22" s="24"/>
      <c r="AA22" s="24"/>
      <c r="AB22" s="24"/>
      <c r="AC22" s="246"/>
      <c r="AD22" s="247"/>
      <c r="AE22" s="248"/>
      <c r="AF22" s="224"/>
      <c r="AG22" s="225"/>
      <c r="AH22" s="226"/>
      <c r="AI22" s="24"/>
      <c r="AJ22" s="24"/>
      <c r="AK22" s="24"/>
      <c r="AL22" s="26"/>
      <c r="AM22" s="26"/>
      <c r="AN22" s="26"/>
      <c r="AO22" s="26"/>
      <c r="AP22" s="26"/>
      <c r="AQ22" s="26"/>
      <c r="AR22" s="26"/>
      <c r="AS22" s="26"/>
      <c r="AT22" s="26"/>
      <c r="AU22" s="26"/>
    </row>
    <row r="23" spans="1:47" ht="9" customHeight="1" thickBot="1">
      <c r="A23" s="2"/>
      <c r="B23" s="24"/>
      <c r="C23" s="231"/>
      <c r="D23" s="232"/>
      <c r="E23" s="232"/>
      <c r="F23" s="232"/>
      <c r="G23" s="232"/>
      <c r="H23" s="233"/>
      <c r="I23" s="231"/>
      <c r="J23" s="232"/>
      <c r="K23" s="233"/>
      <c r="L23" s="25"/>
      <c r="M23" s="25"/>
      <c r="N23" s="25"/>
      <c r="O23" s="25"/>
      <c r="P23" s="25"/>
      <c r="Q23" s="25"/>
      <c r="R23" s="25"/>
      <c r="S23" s="25"/>
      <c r="T23" s="24"/>
      <c r="U23" s="24"/>
      <c r="V23" s="24"/>
      <c r="W23" s="27"/>
      <c r="X23" s="27"/>
      <c r="Y23" s="126"/>
      <c r="Z23" s="126"/>
      <c r="AA23" s="126"/>
      <c r="AB23" s="127"/>
      <c r="AC23" s="249">
        <f>○都道府県別!D17</f>
        <v>7</v>
      </c>
      <c r="AD23" s="250"/>
      <c r="AE23" s="255">
        <f>○都道府県別!D9</f>
        <v>1</v>
      </c>
      <c r="AF23" s="256"/>
      <c r="AG23" s="256"/>
      <c r="AH23" s="257"/>
      <c r="AI23" s="24"/>
      <c r="AJ23" s="24"/>
      <c r="AK23" s="24"/>
      <c r="AL23" s="26"/>
      <c r="AM23" s="26"/>
      <c r="AN23" s="26"/>
      <c r="AO23" s="26"/>
      <c r="AP23" s="26"/>
      <c r="AQ23" s="26"/>
      <c r="AR23" s="26"/>
      <c r="AS23" s="26"/>
      <c r="AT23" s="26"/>
      <c r="AU23" s="26"/>
    </row>
    <row r="24" spans="1:47" ht="9" customHeight="1" thickBot="1">
      <c r="A24" s="2"/>
      <c r="B24" s="24"/>
      <c r="C24" s="24"/>
      <c r="D24" s="24"/>
      <c r="E24" s="24"/>
      <c r="F24" s="24"/>
      <c r="G24" s="24"/>
      <c r="H24" s="24"/>
      <c r="I24" s="24"/>
      <c r="J24" s="24"/>
      <c r="K24" s="24"/>
      <c r="L24" s="24"/>
      <c r="M24" s="24"/>
      <c r="N24" s="24"/>
      <c r="O24" s="24"/>
      <c r="P24" s="24"/>
      <c r="Q24" s="24"/>
      <c r="R24" s="24"/>
      <c r="S24" s="24"/>
      <c r="T24" s="24"/>
      <c r="U24" s="24"/>
      <c r="V24" s="28"/>
      <c r="W24" s="264">
        <f>○都道府県別!D19</f>
        <v>9</v>
      </c>
      <c r="X24" s="250"/>
      <c r="Y24" s="126"/>
      <c r="Z24" s="126"/>
      <c r="AA24" s="126"/>
      <c r="AB24" s="128"/>
      <c r="AC24" s="251"/>
      <c r="AD24" s="252"/>
      <c r="AE24" s="258"/>
      <c r="AF24" s="259"/>
      <c r="AG24" s="259"/>
      <c r="AH24" s="260"/>
      <c r="AI24" s="24"/>
      <c r="AJ24" s="24"/>
      <c r="AK24" s="24"/>
      <c r="AL24" s="26"/>
      <c r="AM24" s="26"/>
      <c r="AN24" s="26"/>
      <c r="AO24" s="26"/>
      <c r="AP24" s="26"/>
      <c r="AQ24" s="26"/>
      <c r="AR24" s="26"/>
      <c r="AS24" s="26"/>
      <c r="AT24" s="26"/>
      <c r="AU24" s="26"/>
    </row>
    <row r="25" spans="1:47" ht="9" customHeight="1" thickBot="1">
      <c r="A25" s="2"/>
      <c r="B25" s="24"/>
      <c r="C25" s="24"/>
      <c r="D25" s="24"/>
      <c r="E25" s="24"/>
      <c r="F25" s="24"/>
      <c r="G25" s="24"/>
      <c r="H25" s="24"/>
      <c r="I25" s="24"/>
      <c r="J25" s="24"/>
      <c r="K25" s="24"/>
      <c r="L25" s="24"/>
      <c r="M25" s="24"/>
      <c r="N25" s="24"/>
      <c r="O25" s="24"/>
      <c r="P25" s="24"/>
      <c r="Q25" s="24"/>
      <c r="R25" s="24"/>
      <c r="S25" s="24"/>
      <c r="T25" s="24"/>
      <c r="U25" s="24"/>
      <c r="V25" s="28"/>
      <c r="W25" s="265"/>
      <c r="X25" s="252"/>
      <c r="Y25" s="126"/>
      <c r="Z25" s="126"/>
      <c r="AA25" s="128"/>
      <c r="AB25" s="267">
        <f>○都道府県別!D17</f>
        <v>7</v>
      </c>
      <c r="AC25" s="251"/>
      <c r="AD25" s="252"/>
      <c r="AE25" s="258"/>
      <c r="AF25" s="259"/>
      <c r="AG25" s="259"/>
      <c r="AH25" s="260"/>
      <c r="AI25" s="24"/>
      <c r="AJ25" s="24"/>
      <c r="AK25" s="24"/>
      <c r="AL25" s="26"/>
      <c r="AM25" s="26"/>
      <c r="AN25" s="26"/>
      <c r="AO25" s="26"/>
      <c r="AP25" s="26"/>
      <c r="AQ25" s="26"/>
      <c r="AR25" s="26"/>
      <c r="AS25" s="26"/>
      <c r="AT25" s="26"/>
      <c r="AU25" s="26"/>
    </row>
    <row r="26" spans="1:47" ht="9" customHeight="1" thickBot="1">
      <c r="A26" s="2"/>
      <c r="B26" s="24"/>
      <c r="C26" s="24"/>
      <c r="D26" s="24"/>
      <c r="E26" s="24"/>
      <c r="F26" s="24"/>
      <c r="G26" s="24"/>
      <c r="H26" s="24"/>
      <c r="I26" s="24"/>
      <c r="J26" s="24"/>
      <c r="K26" s="24"/>
      <c r="L26" s="24"/>
      <c r="M26" s="24"/>
      <c r="N26" s="24"/>
      <c r="O26" s="24"/>
      <c r="P26" s="24"/>
      <c r="Q26" s="24"/>
      <c r="R26" s="24"/>
      <c r="S26" s="24"/>
      <c r="T26" s="24"/>
      <c r="U26" s="24"/>
      <c r="V26" s="28"/>
      <c r="W26" s="265"/>
      <c r="X26" s="252"/>
      <c r="Y26" s="264">
        <f>○都道府県別!D18</f>
        <v>0</v>
      </c>
      <c r="Z26" s="249"/>
      <c r="AA26" s="250"/>
      <c r="AB26" s="268"/>
      <c r="AC26" s="253"/>
      <c r="AD26" s="254"/>
      <c r="AE26" s="261"/>
      <c r="AF26" s="262"/>
      <c r="AG26" s="262"/>
      <c r="AH26" s="263"/>
      <c r="AI26" s="24"/>
      <c r="AJ26" s="24"/>
      <c r="AK26" s="24"/>
      <c r="AL26" s="26"/>
      <c r="AM26" s="26"/>
      <c r="AN26" s="26"/>
      <c r="AO26" s="26"/>
      <c r="AP26" s="26"/>
      <c r="AQ26" s="26"/>
      <c r="AR26" s="26"/>
      <c r="AS26" s="26"/>
      <c r="AT26" s="26"/>
      <c r="AU26" s="26"/>
    </row>
    <row r="27" spans="1:47" ht="9" customHeight="1" thickBot="1">
      <c r="A27" s="2"/>
      <c r="B27" s="24"/>
      <c r="C27" s="24"/>
      <c r="D27" s="24"/>
      <c r="E27" s="24"/>
      <c r="F27" s="24"/>
      <c r="G27" s="24"/>
      <c r="H27" s="24"/>
      <c r="I27" s="24"/>
      <c r="J27" s="24"/>
      <c r="K27" s="24"/>
      <c r="L27" s="24"/>
      <c r="M27" s="24"/>
      <c r="N27" s="24"/>
      <c r="O27" s="24"/>
      <c r="P27" s="24"/>
      <c r="Q27" s="24"/>
      <c r="R27" s="24"/>
      <c r="S27" s="24"/>
      <c r="T27" s="24"/>
      <c r="U27" s="24"/>
      <c r="V27" s="28"/>
      <c r="W27" s="266"/>
      <c r="X27" s="254"/>
      <c r="Y27" s="266"/>
      <c r="Z27" s="253"/>
      <c r="AA27" s="254"/>
      <c r="AB27" s="269"/>
      <c r="AC27" s="270">
        <f>○都道府県別!D12</f>
        <v>-6</v>
      </c>
      <c r="AD27" s="271"/>
      <c r="AE27" s="276">
        <f>○都道府県別!D11</f>
        <v>2</v>
      </c>
      <c r="AF27" s="277"/>
      <c r="AG27" s="276">
        <f>○都道府県別!D10</f>
        <v>1</v>
      </c>
      <c r="AH27" s="277"/>
      <c r="AI27" s="24"/>
      <c r="AJ27" s="24"/>
      <c r="AK27" s="24"/>
      <c r="AL27" s="26"/>
      <c r="AM27" s="26"/>
      <c r="AN27" s="26"/>
      <c r="AO27" s="26"/>
      <c r="AP27" s="26"/>
      <c r="AQ27" s="26"/>
      <c r="AR27" s="26"/>
      <c r="AS27" s="26"/>
      <c r="AT27" s="26"/>
      <c r="AU27" s="26"/>
    </row>
    <row r="28" spans="1:47" ht="9" customHeight="1" thickBot="1">
      <c r="A28" s="2"/>
      <c r="B28" s="24"/>
      <c r="C28" s="24"/>
      <c r="D28" s="24"/>
      <c r="E28" s="24"/>
      <c r="F28" s="24"/>
      <c r="G28" s="24"/>
      <c r="H28" s="24"/>
      <c r="I28" s="24"/>
      <c r="J28" s="24"/>
      <c r="K28" s="24"/>
      <c r="L28" s="24"/>
      <c r="M28" s="24"/>
      <c r="N28" s="24"/>
      <c r="O28" s="24"/>
      <c r="P28" s="24"/>
      <c r="Q28" s="24"/>
      <c r="R28" s="24"/>
      <c r="S28" s="24"/>
      <c r="T28" s="27"/>
      <c r="U28" s="27"/>
      <c r="V28" s="29"/>
      <c r="W28" s="282">
        <f>○都道府県別!D20</f>
        <v>0</v>
      </c>
      <c r="X28" s="283"/>
      <c r="Y28" s="264">
        <f>○都道府県別!D23</f>
        <v>5</v>
      </c>
      <c r="Z28" s="250"/>
      <c r="AA28" s="264">
        <f>○都道府県別!D22</f>
        <v>0</v>
      </c>
      <c r="AB28" s="250"/>
      <c r="AC28" s="272"/>
      <c r="AD28" s="273"/>
      <c r="AE28" s="278"/>
      <c r="AF28" s="279"/>
      <c r="AG28" s="278"/>
      <c r="AH28" s="279"/>
      <c r="AI28" s="24"/>
      <c r="AJ28" s="24"/>
      <c r="AK28" s="24"/>
      <c r="AL28" s="26"/>
      <c r="AM28" s="26"/>
      <c r="AN28" s="26"/>
      <c r="AO28" s="26"/>
      <c r="AP28" s="26"/>
      <c r="AQ28" s="26"/>
      <c r="AR28" s="26"/>
      <c r="AS28" s="26"/>
      <c r="AT28" s="26"/>
      <c r="AU28" s="26"/>
    </row>
    <row r="29" spans="1:47" ht="9" customHeight="1" thickBot="1">
      <c r="A29" s="2"/>
      <c r="B29" s="284">
        <f>○都道府県別!D44</f>
        <v>0</v>
      </c>
      <c r="C29" s="285"/>
      <c r="D29" s="284">
        <f>○都道府県別!D43</f>
        <v>0</v>
      </c>
      <c r="E29" s="285"/>
      <c r="F29" s="290">
        <f>○都道府県別!D42</f>
        <v>2</v>
      </c>
      <c r="G29" s="291"/>
      <c r="H29" s="291"/>
      <c r="I29" s="292"/>
      <c r="J29" s="24"/>
      <c r="K29" s="299">
        <f>○都道府県別!D37</f>
        <v>1</v>
      </c>
      <c r="L29" s="300"/>
      <c r="M29" s="299">
        <f>○都道府県別!D34</f>
        <v>2</v>
      </c>
      <c r="N29" s="300"/>
      <c r="O29" s="299">
        <f>○都道府県別!D33</f>
        <v>1</v>
      </c>
      <c r="P29" s="300"/>
      <c r="Q29" s="329">
        <f>○都道府県別!D30</f>
        <v>0</v>
      </c>
      <c r="R29" s="330"/>
      <c r="S29" s="335">
        <f>○都道府県別!D28</f>
        <v>1</v>
      </c>
      <c r="T29" s="336"/>
      <c r="U29" s="339">
        <f>○都道府県別!D20</f>
        <v>0</v>
      </c>
      <c r="V29" s="340"/>
      <c r="W29" s="340"/>
      <c r="X29" s="341"/>
      <c r="Y29" s="265"/>
      <c r="Z29" s="252"/>
      <c r="AA29" s="265"/>
      <c r="AB29" s="252"/>
      <c r="AC29" s="274"/>
      <c r="AD29" s="275"/>
      <c r="AE29" s="280"/>
      <c r="AF29" s="281"/>
      <c r="AG29" s="278"/>
      <c r="AH29" s="279"/>
      <c r="AI29" s="24"/>
      <c r="AJ29" s="24"/>
      <c r="AK29" s="24"/>
      <c r="AL29" s="26"/>
      <c r="AM29" s="26"/>
      <c r="AN29" s="26"/>
      <c r="AO29" s="26"/>
      <c r="AP29" s="26"/>
      <c r="AQ29" s="26"/>
      <c r="AR29" s="26"/>
      <c r="AS29" s="26"/>
      <c r="AT29" s="26"/>
      <c r="AU29" s="26"/>
    </row>
    <row r="30" spans="1:47" ht="9" customHeight="1" thickBot="1">
      <c r="A30" s="2"/>
      <c r="B30" s="286"/>
      <c r="C30" s="287"/>
      <c r="D30" s="286"/>
      <c r="E30" s="287"/>
      <c r="F30" s="293"/>
      <c r="G30" s="294"/>
      <c r="H30" s="294"/>
      <c r="I30" s="295"/>
      <c r="J30" s="24"/>
      <c r="K30" s="301"/>
      <c r="L30" s="302"/>
      <c r="M30" s="301"/>
      <c r="N30" s="302"/>
      <c r="O30" s="301"/>
      <c r="P30" s="302"/>
      <c r="Q30" s="331"/>
      <c r="R30" s="332"/>
      <c r="S30" s="337"/>
      <c r="T30" s="338"/>
      <c r="U30" s="342"/>
      <c r="V30" s="343"/>
      <c r="W30" s="343"/>
      <c r="X30" s="344"/>
      <c r="Y30" s="265"/>
      <c r="Z30" s="252"/>
      <c r="AA30" s="265"/>
      <c r="AB30" s="252"/>
      <c r="AC30" s="270">
        <f>○都道府県別!D13</f>
        <v>2</v>
      </c>
      <c r="AD30" s="305"/>
      <c r="AE30" s="305"/>
      <c r="AF30" s="271"/>
      <c r="AG30" s="278"/>
      <c r="AH30" s="279"/>
      <c r="AI30" s="24"/>
      <c r="AJ30" s="24"/>
      <c r="AK30" s="24"/>
      <c r="AL30" s="26"/>
      <c r="AM30" s="26"/>
      <c r="AN30" s="26"/>
      <c r="AO30" s="26"/>
      <c r="AP30" s="26"/>
      <c r="AQ30" s="26"/>
      <c r="AR30" s="26"/>
      <c r="AS30" s="26"/>
      <c r="AT30" s="26"/>
      <c r="AU30" s="26"/>
    </row>
    <row r="31" spans="1:47" ht="9" customHeight="1" thickBot="1">
      <c r="A31" s="2"/>
      <c r="B31" s="286"/>
      <c r="C31" s="287"/>
      <c r="D31" s="286"/>
      <c r="E31" s="287"/>
      <c r="F31" s="296"/>
      <c r="G31" s="297"/>
      <c r="H31" s="297"/>
      <c r="I31" s="298"/>
      <c r="J31" s="24"/>
      <c r="K31" s="301"/>
      <c r="L31" s="302"/>
      <c r="M31" s="303"/>
      <c r="N31" s="304"/>
      <c r="O31" s="303"/>
      <c r="P31" s="304"/>
      <c r="Q31" s="331"/>
      <c r="R31" s="332"/>
      <c r="S31" s="307">
        <f>○都道府県別!D28</f>
        <v>1</v>
      </c>
      <c r="T31" s="308"/>
      <c r="U31" s="308"/>
      <c r="V31" s="309"/>
      <c r="W31" s="313">
        <f>○都道府県別!D27</f>
        <v>0</v>
      </c>
      <c r="X31" s="314"/>
      <c r="Y31" s="265"/>
      <c r="Z31" s="252"/>
      <c r="AA31" s="266"/>
      <c r="AB31" s="254"/>
      <c r="AC31" s="274"/>
      <c r="AD31" s="306"/>
      <c r="AE31" s="306"/>
      <c r="AF31" s="275"/>
      <c r="AG31" s="280"/>
      <c r="AH31" s="281"/>
      <c r="AI31" s="24"/>
      <c r="AJ31" s="24"/>
      <c r="AK31" s="24"/>
      <c r="AL31" s="26"/>
      <c r="AM31" s="26"/>
      <c r="AN31" s="26"/>
      <c r="AO31" s="26"/>
      <c r="AP31" s="26"/>
      <c r="AQ31" s="26"/>
      <c r="AR31" s="26"/>
      <c r="AS31" s="26"/>
      <c r="AT31" s="26"/>
      <c r="AU31" s="26"/>
    </row>
    <row r="32" spans="1:47" ht="9" customHeight="1" thickBot="1">
      <c r="A32" s="2"/>
      <c r="B32" s="286"/>
      <c r="C32" s="287"/>
      <c r="D32" s="288"/>
      <c r="E32" s="289"/>
      <c r="F32" s="284">
        <f>○都道府県別!D45</f>
        <v>0</v>
      </c>
      <c r="G32" s="285"/>
      <c r="H32" s="284">
        <f>○都道府県別!D46</f>
        <v>1</v>
      </c>
      <c r="I32" s="285"/>
      <c r="J32" s="24"/>
      <c r="K32" s="301"/>
      <c r="L32" s="302"/>
      <c r="M32" s="323">
        <f>○都道府県別!D36</f>
        <v>2</v>
      </c>
      <c r="N32" s="324"/>
      <c r="O32" s="299">
        <f>○都道府県別!D35</f>
        <v>0</v>
      </c>
      <c r="P32" s="300"/>
      <c r="Q32" s="331"/>
      <c r="R32" s="332"/>
      <c r="S32" s="310"/>
      <c r="T32" s="311"/>
      <c r="U32" s="311"/>
      <c r="V32" s="312"/>
      <c r="W32" s="315"/>
      <c r="X32" s="316"/>
      <c r="Y32" s="265"/>
      <c r="Z32" s="252"/>
      <c r="AA32" s="264">
        <f>○都道府県別!D21</f>
        <v>0</v>
      </c>
      <c r="AB32" s="249"/>
      <c r="AC32" s="250"/>
      <c r="AD32" s="349">
        <f>○都道府県別!D15</f>
        <v>24</v>
      </c>
      <c r="AE32" s="350"/>
      <c r="AF32" s="351"/>
      <c r="AG32" s="276">
        <f>○都道府県別!D14</f>
        <v>2</v>
      </c>
      <c r="AH32" s="277"/>
      <c r="AI32" s="24"/>
      <c r="AJ32" s="24"/>
      <c r="AK32" s="24"/>
      <c r="AL32" s="26"/>
      <c r="AM32" s="26"/>
      <c r="AN32" s="26"/>
      <c r="AO32" s="26"/>
      <c r="AP32" s="26"/>
      <c r="AQ32" s="26"/>
      <c r="AR32" s="26"/>
      <c r="AS32" s="26"/>
      <c r="AT32" s="26"/>
      <c r="AU32" s="26"/>
    </row>
    <row r="33" spans="1:47" ht="9" customHeight="1" thickBot="1">
      <c r="A33" s="2"/>
      <c r="B33" s="288"/>
      <c r="C33" s="289"/>
      <c r="D33" s="126"/>
      <c r="E33" s="126"/>
      <c r="F33" s="286"/>
      <c r="G33" s="287"/>
      <c r="H33" s="286"/>
      <c r="I33" s="287"/>
      <c r="J33" s="24"/>
      <c r="K33" s="301"/>
      <c r="L33" s="302"/>
      <c r="M33" s="325"/>
      <c r="N33" s="326"/>
      <c r="O33" s="301"/>
      <c r="P33" s="302"/>
      <c r="Q33" s="331"/>
      <c r="R33" s="332"/>
      <c r="S33" s="345">
        <f>○都道府県別!D29</f>
        <v>4</v>
      </c>
      <c r="T33" s="346"/>
      <c r="U33" s="329">
        <f>○都道府県別!D31</f>
        <v>0</v>
      </c>
      <c r="V33" s="330"/>
      <c r="W33" s="317"/>
      <c r="X33" s="318"/>
      <c r="Y33" s="266"/>
      <c r="Z33" s="254"/>
      <c r="AA33" s="266"/>
      <c r="AB33" s="253"/>
      <c r="AC33" s="254"/>
      <c r="AD33" s="352"/>
      <c r="AE33" s="353"/>
      <c r="AF33" s="354"/>
      <c r="AG33" s="278"/>
      <c r="AH33" s="279"/>
      <c r="AI33" s="24"/>
      <c r="AJ33" s="24"/>
      <c r="AK33" s="24"/>
      <c r="AL33" s="26"/>
      <c r="AM33" s="26"/>
      <c r="AN33" s="26"/>
      <c r="AO33" s="26"/>
      <c r="AP33" s="26"/>
      <c r="AQ33" s="26"/>
      <c r="AR33" s="26"/>
      <c r="AS33" s="26"/>
      <c r="AT33" s="26"/>
      <c r="AU33" s="26"/>
    </row>
    <row r="34" spans="1:47" ht="9" customHeight="1" thickBot="1">
      <c r="A34" s="2"/>
      <c r="B34" s="24"/>
      <c r="C34" s="24"/>
      <c r="D34" s="24"/>
      <c r="E34" s="24"/>
      <c r="F34" s="286"/>
      <c r="G34" s="287"/>
      <c r="H34" s="288"/>
      <c r="I34" s="289"/>
      <c r="J34" s="24"/>
      <c r="K34" s="303"/>
      <c r="L34" s="304"/>
      <c r="M34" s="327"/>
      <c r="N34" s="328"/>
      <c r="O34" s="303"/>
      <c r="P34" s="304"/>
      <c r="Q34" s="333"/>
      <c r="R34" s="334"/>
      <c r="S34" s="307"/>
      <c r="T34" s="309"/>
      <c r="U34" s="331"/>
      <c r="V34" s="332"/>
      <c r="W34" s="264">
        <f>○都道府県別!D26</f>
        <v>0</v>
      </c>
      <c r="X34" s="250"/>
      <c r="Y34" s="264">
        <f>○都道府県別!D25</f>
        <v>1</v>
      </c>
      <c r="Z34" s="250"/>
      <c r="AA34" s="264">
        <f>○都道府県別!D24</f>
        <v>0</v>
      </c>
      <c r="AB34" s="250"/>
      <c r="AC34" s="270">
        <f>○都道府県別!D16</f>
        <v>12</v>
      </c>
      <c r="AD34" s="305"/>
      <c r="AE34" s="271"/>
      <c r="AF34" s="126"/>
      <c r="AG34" s="278"/>
      <c r="AH34" s="279"/>
      <c r="AI34" s="24"/>
      <c r="AJ34" s="24"/>
      <c r="AK34" s="24"/>
      <c r="AL34" s="26"/>
      <c r="AM34" s="26"/>
      <c r="AN34" s="26"/>
      <c r="AO34" s="26"/>
      <c r="AP34" s="26"/>
      <c r="AQ34" s="26"/>
      <c r="AR34" s="26"/>
      <c r="AS34" s="26"/>
      <c r="AT34" s="26"/>
      <c r="AU34" s="26"/>
    </row>
    <row r="35" spans="1:47" ht="9" customHeight="1" thickBot="1">
      <c r="A35" s="70"/>
      <c r="B35" s="24"/>
      <c r="C35" s="24"/>
      <c r="D35" s="72"/>
      <c r="E35" s="72"/>
      <c r="F35" s="319"/>
      <c r="G35" s="320"/>
      <c r="H35" s="361">
        <f>○都道府県別!D47</f>
        <v>1</v>
      </c>
      <c r="I35" s="362"/>
      <c r="J35" s="24"/>
      <c r="K35" s="24"/>
      <c r="L35" s="24"/>
      <c r="M35" s="24"/>
      <c r="N35" s="24"/>
      <c r="O35" s="24"/>
      <c r="P35" s="24"/>
      <c r="Q35" s="24"/>
      <c r="R35" s="24"/>
      <c r="S35" s="310"/>
      <c r="T35" s="312"/>
      <c r="U35" s="331"/>
      <c r="V35" s="332"/>
      <c r="W35" s="265"/>
      <c r="X35" s="252"/>
      <c r="Y35" s="265"/>
      <c r="Z35" s="252"/>
      <c r="AA35" s="265"/>
      <c r="AB35" s="252"/>
      <c r="AC35" s="274"/>
      <c r="AD35" s="306"/>
      <c r="AE35" s="275"/>
      <c r="AF35" s="126"/>
      <c r="AG35" s="278"/>
      <c r="AH35" s="279"/>
      <c r="AI35" s="24"/>
      <c r="AJ35" s="24"/>
      <c r="AK35" s="24"/>
      <c r="AL35" s="26"/>
      <c r="AM35" s="26"/>
      <c r="AN35" s="26"/>
      <c r="AO35" s="26"/>
      <c r="AP35" s="26"/>
      <c r="AQ35" s="26"/>
      <c r="AR35" s="26"/>
      <c r="AS35" s="26"/>
      <c r="AT35" s="26"/>
      <c r="AU35" s="26"/>
    </row>
    <row r="36" spans="1:47" ht="9" customHeight="1" thickBot="1">
      <c r="A36" s="2"/>
      <c r="B36" s="24"/>
      <c r="C36" s="24"/>
      <c r="D36" s="24"/>
      <c r="E36" s="24"/>
      <c r="F36" s="286"/>
      <c r="G36" s="287"/>
      <c r="H36" s="363"/>
      <c r="I36" s="364"/>
      <c r="J36" s="24"/>
      <c r="K36" s="355">
        <f>○都道府県別!D40</f>
        <v>1</v>
      </c>
      <c r="L36" s="356"/>
      <c r="M36" s="357"/>
      <c r="N36" s="355">
        <f>○都道府県別!D39</f>
        <v>0</v>
      </c>
      <c r="O36" s="356"/>
      <c r="P36" s="357"/>
      <c r="Q36" s="24"/>
      <c r="R36" s="24"/>
      <c r="S36" s="347">
        <f>○都道府県別!D32</f>
        <v>1</v>
      </c>
      <c r="T36" s="348"/>
      <c r="U36" s="333"/>
      <c r="V36" s="334"/>
      <c r="W36" s="265"/>
      <c r="X36" s="252"/>
      <c r="Y36" s="266"/>
      <c r="Z36" s="254"/>
      <c r="AA36" s="266"/>
      <c r="AB36" s="254"/>
      <c r="AC36" s="126"/>
      <c r="AD36" s="126"/>
      <c r="AE36" s="126"/>
      <c r="AF36" s="126"/>
      <c r="AG36" s="280"/>
      <c r="AH36" s="281"/>
      <c r="AI36" s="24"/>
      <c r="AJ36" s="24"/>
      <c r="AK36" s="24"/>
      <c r="AL36" s="26"/>
      <c r="AM36" s="26"/>
      <c r="AN36" s="26"/>
      <c r="AO36" s="26"/>
      <c r="AP36" s="26"/>
      <c r="AQ36" s="26"/>
      <c r="AR36" s="26"/>
      <c r="AS36" s="26"/>
      <c r="AT36" s="26"/>
      <c r="AU36" s="26"/>
    </row>
    <row r="37" spans="1:47" ht="9" customHeight="1" thickBot="1">
      <c r="A37" s="70"/>
      <c r="B37" s="284">
        <f>○都道府県別!D49</f>
        <v>0</v>
      </c>
      <c r="C37" s="285"/>
      <c r="D37" s="72"/>
      <c r="E37" s="72"/>
      <c r="F37" s="321"/>
      <c r="G37" s="322"/>
      <c r="H37" s="365"/>
      <c r="I37" s="366"/>
      <c r="J37" s="24"/>
      <c r="K37" s="358"/>
      <c r="L37" s="359"/>
      <c r="M37" s="360"/>
      <c r="N37" s="358"/>
      <c r="O37" s="359"/>
      <c r="P37" s="360"/>
      <c r="Q37" s="24"/>
      <c r="R37" s="24"/>
      <c r="S37" s="307">
        <f>○都道府県別!D32</f>
        <v>1</v>
      </c>
      <c r="T37" s="308"/>
      <c r="U37" s="308"/>
      <c r="V37" s="309"/>
      <c r="W37" s="265"/>
      <c r="X37" s="252"/>
      <c r="Y37" s="24"/>
      <c r="Z37" s="24"/>
      <c r="AA37" s="24"/>
      <c r="AB37" s="24"/>
      <c r="AC37" s="24"/>
      <c r="AD37" s="24"/>
      <c r="AE37" s="24"/>
      <c r="AF37" s="24"/>
      <c r="AG37" s="24"/>
      <c r="AH37" s="24"/>
      <c r="AI37" s="24"/>
      <c r="AJ37" s="24"/>
      <c r="AK37" s="24"/>
      <c r="AL37" s="26"/>
      <c r="AM37" s="26"/>
      <c r="AN37" s="26"/>
      <c r="AO37" s="26"/>
      <c r="AP37" s="26"/>
      <c r="AQ37" s="26"/>
      <c r="AR37" s="26"/>
      <c r="AS37" s="26"/>
      <c r="AT37" s="26"/>
      <c r="AU37" s="26"/>
    </row>
    <row r="38" spans="1:47" ht="9" customHeight="1" thickBot="1">
      <c r="A38" s="2"/>
      <c r="B38" s="286"/>
      <c r="C38" s="287"/>
      <c r="D38" s="24"/>
      <c r="E38" s="24"/>
      <c r="F38" s="290">
        <f>○都道府県別!D48</f>
        <v>0</v>
      </c>
      <c r="G38" s="291"/>
      <c r="H38" s="291"/>
      <c r="I38" s="292"/>
      <c r="J38" s="24"/>
      <c r="K38" s="355">
        <f>○都道府県別!D41</f>
        <v>0</v>
      </c>
      <c r="L38" s="356"/>
      <c r="M38" s="357"/>
      <c r="N38" s="355">
        <f>○都道府県別!D38</f>
        <v>3</v>
      </c>
      <c r="O38" s="356"/>
      <c r="P38" s="357"/>
      <c r="Q38" s="24"/>
      <c r="R38" s="24"/>
      <c r="S38" s="310"/>
      <c r="T38" s="311"/>
      <c r="U38" s="311"/>
      <c r="V38" s="312"/>
      <c r="W38" s="266"/>
      <c r="X38" s="254"/>
      <c r="Y38" s="24"/>
      <c r="Z38" s="24"/>
      <c r="AA38" s="24"/>
      <c r="AB38" s="24"/>
      <c r="AC38" s="24"/>
      <c r="AD38" s="24"/>
      <c r="AE38" s="24"/>
      <c r="AF38" s="24"/>
      <c r="AG38" s="24"/>
      <c r="AH38" s="24"/>
      <c r="AI38" s="24"/>
      <c r="AJ38" s="24"/>
      <c r="AK38" s="24"/>
      <c r="AL38" s="26"/>
      <c r="AM38" s="26"/>
      <c r="AN38" s="26"/>
      <c r="AO38" s="26"/>
      <c r="AP38" s="26"/>
      <c r="AQ38" s="26"/>
      <c r="AR38" s="26"/>
      <c r="AS38" s="26"/>
      <c r="AT38" s="26"/>
      <c r="AU38" s="26"/>
    </row>
    <row r="39" spans="1:47" ht="9" customHeight="1" thickBot="1">
      <c r="A39" s="2"/>
      <c r="B39" s="288"/>
      <c r="C39" s="289"/>
      <c r="D39" s="24"/>
      <c r="E39" s="24"/>
      <c r="F39" s="296"/>
      <c r="G39" s="297"/>
      <c r="H39" s="297"/>
      <c r="I39" s="298"/>
      <c r="J39" s="24"/>
      <c r="K39" s="358"/>
      <c r="L39" s="359"/>
      <c r="M39" s="360"/>
      <c r="N39" s="358"/>
      <c r="O39" s="359"/>
      <c r="P39" s="360"/>
      <c r="Q39" s="24"/>
      <c r="R39" s="24"/>
      <c r="S39" s="24"/>
      <c r="T39" s="24"/>
      <c r="U39" s="24"/>
      <c r="V39" s="24"/>
      <c r="W39" s="24"/>
      <c r="X39" s="24"/>
      <c r="Y39" s="24"/>
      <c r="Z39" s="24"/>
      <c r="AA39" s="24"/>
      <c r="AB39" s="24"/>
      <c r="AC39" s="24"/>
      <c r="AD39" s="24"/>
      <c r="AE39" s="24"/>
      <c r="AF39" s="24"/>
      <c r="AG39" s="24"/>
      <c r="AH39" s="24"/>
      <c r="AI39" s="24"/>
      <c r="AJ39" s="24"/>
      <c r="AK39" s="24"/>
      <c r="AL39" s="26"/>
      <c r="AM39" s="26"/>
      <c r="AN39" s="26"/>
      <c r="AO39" s="26"/>
      <c r="AP39" s="26"/>
      <c r="AQ39" s="26"/>
      <c r="AR39" s="26"/>
      <c r="AS39" s="26"/>
      <c r="AT39" s="26"/>
      <c r="AU39" s="26"/>
    </row>
    <row r="54" spans="7:7" ht="13.5" customHeight="1">
      <c r="G54" s="89"/>
    </row>
  </sheetData>
  <customSheetViews>
    <customSheetView guid="{8D5EE98F-0EC7-489E-9382-FB475CA19015}">
      <selection activeCell="W34" sqref="W34:X38"/>
      <pageMargins left="0.70866141732283472" right="0.70866141732283472" top="0.74803149606299213" bottom="0.74803149606299213" header="0.31496062992125984" footer="0.31496062992125984"/>
      <pageSetup paperSize="9" scale="150" orientation="portrait" r:id="rId1"/>
    </customSheetView>
  </customSheetViews>
  <mergeCells count="64">
    <mergeCell ref="B37:C39"/>
    <mergeCell ref="S37:V38"/>
    <mergeCell ref="F38:I39"/>
    <mergeCell ref="K38:M39"/>
    <mergeCell ref="N38:P39"/>
    <mergeCell ref="H35:I37"/>
    <mergeCell ref="K36:M37"/>
    <mergeCell ref="N36:P37"/>
    <mergeCell ref="AG32:AH36"/>
    <mergeCell ref="S33:T35"/>
    <mergeCell ref="U33:V36"/>
    <mergeCell ref="W34:X38"/>
    <mergeCell ref="Y34:Z36"/>
    <mergeCell ref="AA34:AB36"/>
    <mergeCell ref="AC34:AE35"/>
    <mergeCell ref="S36:T36"/>
    <mergeCell ref="AA32:AC33"/>
    <mergeCell ref="AD32:AF33"/>
    <mergeCell ref="AA28:AB31"/>
    <mergeCell ref="O29:P31"/>
    <mergeCell ref="Q29:R34"/>
    <mergeCell ref="S29:T30"/>
    <mergeCell ref="U29:X30"/>
    <mergeCell ref="AE27:AF29"/>
    <mergeCell ref="AG27:AH31"/>
    <mergeCell ref="W28:X28"/>
    <mergeCell ref="Y28:Z33"/>
    <mergeCell ref="B29:C33"/>
    <mergeCell ref="D29:E32"/>
    <mergeCell ref="F29:I31"/>
    <mergeCell ref="K29:L34"/>
    <mergeCell ref="M29:N31"/>
    <mergeCell ref="AC30:AF31"/>
    <mergeCell ref="S31:V32"/>
    <mergeCell ref="W31:X33"/>
    <mergeCell ref="F32:G37"/>
    <mergeCell ref="H32:I34"/>
    <mergeCell ref="M32:N34"/>
    <mergeCell ref="O32:P34"/>
    <mergeCell ref="AC17:AE19"/>
    <mergeCell ref="AF17:AH19"/>
    <mergeCell ref="C18:H19"/>
    <mergeCell ref="I18:K19"/>
    <mergeCell ref="C20:H21"/>
    <mergeCell ref="I20:K21"/>
    <mergeCell ref="AC20:AE22"/>
    <mergeCell ref="AF20:AH22"/>
    <mergeCell ref="C22:H23"/>
    <mergeCell ref="I22:K23"/>
    <mergeCell ref="AC23:AD26"/>
    <mergeCell ref="AE23:AH26"/>
    <mergeCell ref="W24:X27"/>
    <mergeCell ref="AB25:AB27"/>
    <mergeCell ref="Y26:AA27"/>
    <mergeCell ref="AC27:AD29"/>
    <mergeCell ref="C3:V5"/>
    <mergeCell ref="AC4:AK10"/>
    <mergeCell ref="E7:S9"/>
    <mergeCell ref="E10:S13"/>
    <mergeCell ref="AD11:AF11"/>
    <mergeCell ref="AG13:AH14"/>
    <mergeCell ref="E14:S15"/>
    <mergeCell ref="AC14:AD14"/>
    <mergeCell ref="AC15:AH16"/>
  </mergeCells>
  <phoneticPr fontId="1"/>
  <conditionalFormatting sqref="A1:AK2 E7 A3:C3 X3:AK8 A24:AK39 E10 A4:B15 A16:D17 T9:AK23 A18:B23">
    <cfRule type="colorScale" priority="12">
      <colorScale>
        <cfvo type="num" val="0"/>
        <cfvo type="num" val="150"/>
        <cfvo type="num" val="600"/>
        <color rgb="FF00B050"/>
        <color rgb="FFFFC000"/>
        <color rgb="FFFF0000"/>
      </colorScale>
    </cfRule>
  </conditionalFormatting>
  <conditionalFormatting sqref="AC15:AH31">
    <cfRule type="cellIs" dxfId="28" priority="11" operator="equal">
      <formula>0</formula>
    </cfRule>
  </conditionalFormatting>
  <conditionalFormatting sqref="K29:R34">
    <cfRule type="cellIs" dxfId="27" priority="10" operator="equal">
      <formula>0</formula>
    </cfRule>
  </conditionalFormatting>
  <conditionalFormatting sqref="B29:C33">
    <cfRule type="cellIs" dxfId="26" priority="9" operator="equal">
      <formula>0</formula>
    </cfRule>
  </conditionalFormatting>
  <conditionalFormatting sqref="F29:I39">
    <cfRule type="cellIs" dxfId="25" priority="8" operator="equal">
      <formula>0</formula>
    </cfRule>
  </conditionalFormatting>
  <conditionalFormatting sqref="B37:C39">
    <cfRule type="cellIs" dxfId="24" priority="7" operator="equal">
      <formula>0</formula>
    </cfRule>
  </conditionalFormatting>
  <conditionalFormatting sqref="K36:P39">
    <cfRule type="cellIs" dxfId="23" priority="6" operator="equal">
      <formula>0</formula>
    </cfRule>
  </conditionalFormatting>
  <conditionalFormatting sqref="S29:X38">
    <cfRule type="cellIs" dxfId="22" priority="5" operator="equal">
      <formula>0</formula>
    </cfRule>
  </conditionalFormatting>
  <conditionalFormatting sqref="Y26:AA27">
    <cfRule type="cellIs" dxfId="21" priority="4" operator="equal">
      <formula>0</formula>
    </cfRule>
  </conditionalFormatting>
  <conditionalFormatting sqref="AA32:AC33">
    <cfRule type="cellIs" dxfId="20" priority="3" operator="equal">
      <formula>0</formula>
    </cfRule>
  </conditionalFormatting>
  <conditionalFormatting sqref="AA28:AB31">
    <cfRule type="cellIs" dxfId="19" priority="2" operator="equal">
      <formula>0</formula>
    </cfRule>
  </conditionalFormatting>
  <conditionalFormatting sqref="AA34:AB36">
    <cfRule type="cellIs" dxfId="18" priority="1" operator="equal">
      <formula>0</formula>
    </cfRule>
  </conditionalFormatting>
  <pageMargins left="0.70866141732283472" right="0.70866141732283472" top="0.74803149606299213" bottom="0.74803149606299213" header="0.31496062992125984" footer="0.31496062992125984"/>
  <pageSetup paperSize="9" scale="15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5"/>
  <sheetViews>
    <sheetView view="pageBreakPreview" topLeftCell="C42" zoomScaleSheetLayoutView="100" workbookViewId="0">
      <selection activeCell="D12" sqref="D12"/>
    </sheetView>
  </sheetViews>
  <sheetFormatPr defaultColWidth="9" defaultRowHeight="18"/>
  <cols>
    <col min="1" max="1" width="9" style="34"/>
    <col min="2" max="2" width="13.33203125" style="60" customWidth="1"/>
    <col min="3" max="3" width="15" style="34" customWidth="1"/>
    <col min="4" max="4" width="13.33203125" style="34" customWidth="1"/>
    <col min="5" max="5" width="9" style="34"/>
    <col min="6" max="6" width="16.83203125" style="34" customWidth="1"/>
    <col min="7" max="7" width="11.33203125" style="34" customWidth="1"/>
    <col min="8" max="8" width="18.83203125" style="34" bestFit="1" customWidth="1"/>
    <col min="9" max="9" width="9" style="34"/>
    <col min="10" max="10" width="10.5" style="34" bestFit="1" customWidth="1"/>
    <col min="11" max="11" width="5.08203125" style="34" customWidth="1"/>
    <col min="12" max="12" width="4" style="34" customWidth="1"/>
    <col min="13" max="13" width="7" style="34" bestFit="1" customWidth="1"/>
    <col min="14" max="15" width="7.58203125" style="34" bestFit="1" customWidth="1"/>
    <col min="16" max="16" width="9.33203125" style="34" bestFit="1" customWidth="1"/>
    <col min="17" max="23" width="9" style="34"/>
    <col min="24" max="25" width="1.83203125" style="34" customWidth="1"/>
    <col min="26" max="16384" width="9" style="34"/>
  </cols>
  <sheetData>
    <row r="1" spans="1:16">
      <c r="A1" s="367" t="s">
        <v>267</v>
      </c>
      <c r="B1" s="367"/>
      <c r="C1" s="367"/>
      <c r="D1" s="367"/>
    </row>
    <row r="2" spans="1:16" ht="26.5" thickBot="1">
      <c r="A2" s="9" t="s">
        <v>44</v>
      </c>
      <c r="B2" s="57" t="s">
        <v>222</v>
      </c>
      <c r="C2" s="9" t="s">
        <v>45</v>
      </c>
      <c r="D2" s="9" t="s">
        <v>210</v>
      </c>
      <c r="E2" s="34" t="s">
        <v>193</v>
      </c>
      <c r="F2" s="10" t="s">
        <v>46</v>
      </c>
      <c r="G2" s="10" t="s">
        <v>41</v>
      </c>
      <c r="H2" s="10" t="s">
        <v>194</v>
      </c>
      <c r="J2" s="33" t="s">
        <v>195</v>
      </c>
      <c r="L2" s="9" t="s">
        <v>44</v>
      </c>
      <c r="M2" s="9" t="s">
        <v>45</v>
      </c>
      <c r="N2" s="9" t="s">
        <v>247</v>
      </c>
      <c r="O2" s="9" t="s">
        <v>248</v>
      </c>
      <c r="P2" s="9" t="s">
        <v>331</v>
      </c>
    </row>
    <row r="3" spans="1:16" ht="26.5" thickTop="1">
      <c r="A3" s="11">
        <v>1</v>
      </c>
      <c r="B3" s="87" t="s">
        <v>265</v>
      </c>
      <c r="C3" s="12" t="s">
        <v>47</v>
      </c>
      <c r="D3" s="13">
        <f>SUM(N3,O3,P3)</f>
        <v>3</v>
      </c>
      <c r="E3" s="34">
        <f>RANK(D3,$D$3:$D$49)</f>
        <v>7</v>
      </c>
      <c r="F3" s="14" t="s">
        <v>48</v>
      </c>
      <c r="G3" s="15">
        <f>D3</f>
        <v>3</v>
      </c>
      <c r="H3" s="15" t="e">
        <f>J3</f>
        <v>#REF!</v>
      </c>
      <c r="J3" s="34" t="e">
        <f>COUNTIFS(認証案件_2021年度!$E:$E,"*"&amp;○都道府県別!C3&amp;"*",認証案件_2021年度!#REF!,"認証")</f>
        <v>#REF!</v>
      </c>
      <c r="L3" s="11">
        <v>1</v>
      </c>
      <c r="M3" s="12" t="s">
        <v>47</v>
      </c>
      <c r="N3" s="13">
        <v>3</v>
      </c>
      <c r="O3" s="13">
        <v>68</v>
      </c>
      <c r="P3" s="13">
        <f>COUNTIF(認証案件_2021年度!E:E,"*"&amp;○都道府県別!M3&amp;"*")-(N3+O3)</f>
        <v>-68</v>
      </c>
    </row>
    <row r="4" spans="1:16">
      <c r="A4" s="16">
        <v>2</v>
      </c>
      <c r="B4" s="58" t="s">
        <v>260</v>
      </c>
      <c r="C4" s="17" t="s">
        <v>49</v>
      </c>
      <c r="D4" s="13">
        <f>SUM(N4,O4,P4)</f>
        <v>1</v>
      </c>
      <c r="E4" s="34">
        <f t="shared" ref="E4:E49" si="0">RANK(D4,$D$3:$D$49)</f>
        <v>16</v>
      </c>
      <c r="F4" s="18" t="s">
        <v>50</v>
      </c>
      <c r="G4" s="19">
        <f>SUM(D4,D5,D6,D7,D8,D9)</f>
        <v>6</v>
      </c>
      <c r="H4" s="19" t="e">
        <f>SUM(J4,J5,J6,J7,J8,J9)</f>
        <v>#REF!</v>
      </c>
      <c r="J4" s="34" t="e">
        <f>COUNTIFS(認証案件_2021年度!$E:$E,"*"&amp;○都道府県別!C4&amp;"*",認証案件_2021年度!#REF!,"認証")</f>
        <v>#REF!</v>
      </c>
      <c r="L4" s="16">
        <v>2</v>
      </c>
      <c r="M4" s="17" t="s">
        <v>49</v>
      </c>
      <c r="N4" s="13">
        <v>1</v>
      </c>
      <c r="O4" s="13">
        <v>6</v>
      </c>
      <c r="P4" s="13">
        <f>COUNTIF(認証案件_2021年度!E:E,"*"&amp;○都道府県別!M4&amp;"*")-(N4+O4)</f>
        <v>-6</v>
      </c>
    </row>
    <row r="5" spans="1:16">
      <c r="A5" s="16">
        <v>3</v>
      </c>
      <c r="B5" s="58" t="s">
        <v>209</v>
      </c>
      <c r="C5" s="17" t="s">
        <v>51</v>
      </c>
      <c r="D5" s="13">
        <f>SUM(N5,O5,P5)</f>
        <v>1</v>
      </c>
      <c r="E5" s="34">
        <f t="shared" si="0"/>
        <v>16</v>
      </c>
      <c r="F5" s="18" t="s">
        <v>52</v>
      </c>
      <c r="G5" s="19">
        <f>D15</f>
        <v>24</v>
      </c>
      <c r="H5" s="19" t="e">
        <f>J15</f>
        <v>#REF!</v>
      </c>
      <c r="J5" s="34" t="e">
        <f>COUNTIFS(認証案件_2021年度!$E:$E,"*"&amp;○都道府県別!C5&amp;"*",認証案件_2021年度!#REF!,"認証")</f>
        <v>#REF!</v>
      </c>
      <c r="L5" s="16">
        <v>3</v>
      </c>
      <c r="M5" s="17" t="s">
        <v>51</v>
      </c>
      <c r="N5" s="13">
        <v>1</v>
      </c>
      <c r="O5" s="13">
        <v>16</v>
      </c>
      <c r="P5" s="13">
        <f>COUNTIF(認証案件_2021年度!E:E,"*"&amp;○都道府県別!M5&amp;"*")-(N5+O5)</f>
        <v>-16</v>
      </c>
    </row>
    <row r="6" spans="1:16" ht="34.5" customHeight="1">
      <c r="A6" s="16">
        <v>4</v>
      </c>
      <c r="B6" s="59" t="s">
        <v>232</v>
      </c>
      <c r="C6" s="17" t="s">
        <v>53</v>
      </c>
      <c r="D6" s="13">
        <f t="shared" ref="D6:D52" si="1">SUM(N6,O6,P6)</f>
        <v>1</v>
      </c>
      <c r="E6" s="34">
        <f t="shared" si="0"/>
        <v>16</v>
      </c>
      <c r="F6" s="18" t="s">
        <v>54</v>
      </c>
      <c r="G6" s="19">
        <f>SUM(D10,,D12,D11,D13,D14,D16)</f>
        <v>13</v>
      </c>
      <c r="H6" s="19" t="e">
        <f>SUM(J10,,J12,J11,J13,J14,J16)</f>
        <v>#REF!</v>
      </c>
      <c r="J6" s="34" t="e">
        <f>COUNTIFS(認証案件_2021年度!$E:$E,"*"&amp;○都道府県別!C6&amp;"*",認証案件_2021年度!#REF!,"認証")</f>
        <v>#REF!</v>
      </c>
      <c r="L6" s="16">
        <v>4</v>
      </c>
      <c r="M6" s="17" t="s">
        <v>53</v>
      </c>
      <c r="N6" s="13">
        <v>1</v>
      </c>
      <c r="O6" s="13">
        <v>18</v>
      </c>
      <c r="P6" s="13">
        <f>COUNTIF(認証案件_2021年度!E:E,"*"&amp;○都道府県別!M6&amp;"*")-(N6+O6)</f>
        <v>-18</v>
      </c>
    </row>
    <row r="7" spans="1:16">
      <c r="A7" s="16">
        <v>5</v>
      </c>
      <c r="B7" s="58" t="s">
        <v>209</v>
      </c>
      <c r="C7" s="17" t="s">
        <v>55</v>
      </c>
      <c r="D7" s="13">
        <f>SUM(N7,O7,P7)</f>
        <v>0</v>
      </c>
      <c r="E7" s="34">
        <f t="shared" si="0"/>
        <v>29</v>
      </c>
      <c r="F7" s="18" t="s">
        <v>56</v>
      </c>
      <c r="G7" s="19">
        <f>SUM(D17,D18,D19,D20,D21,D22,D23,D24,D25,D26)</f>
        <v>22</v>
      </c>
      <c r="H7" s="19" t="e">
        <f>SUM(J17,J18,J19,J20,J21,J22,J23,J24,J25,J26)</f>
        <v>#REF!</v>
      </c>
      <c r="J7" s="34" t="e">
        <f>COUNTIFS(認証案件_2021年度!$E:$E,"*"&amp;○都道府県別!C7&amp;"*",認証案件_2021年度!#REF!,"認証")</f>
        <v>#REF!</v>
      </c>
      <c r="L7" s="16">
        <v>5</v>
      </c>
      <c r="M7" s="17" t="s">
        <v>55</v>
      </c>
      <c r="N7" s="13">
        <v>0</v>
      </c>
      <c r="O7" s="13">
        <v>7</v>
      </c>
      <c r="P7" s="13">
        <f>COUNTIF(認証案件_2021年度!E:E,"*"&amp;○都道府県別!M7&amp;"*")-(N7+O7)</f>
        <v>-7</v>
      </c>
    </row>
    <row r="8" spans="1:16">
      <c r="A8" s="16">
        <v>6</v>
      </c>
      <c r="B8" s="58" t="s">
        <v>254</v>
      </c>
      <c r="C8" s="17" t="s">
        <v>57</v>
      </c>
      <c r="D8" s="13">
        <f>SUM(N8,O8,P8)</f>
        <v>2</v>
      </c>
      <c r="E8" s="34">
        <f t="shared" si="0"/>
        <v>9</v>
      </c>
      <c r="F8" s="18" t="s">
        <v>58</v>
      </c>
      <c r="G8" s="19">
        <f>SUM(D27,D28,D29,D30,D31,D32,)</f>
        <v>6</v>
      </c>
      <c r="H8" s="19" t="e">
        <f>SUM(J27,J28,J29,J30,J31,J32,)</f>
        <v>#REF!</v>
      </c>
      <c r="J8" s="34" t="e">
        <f>COUNTIFS(認証案件_2021年度!$E:$E,"*"&amp;○都道府県別!C8&amp;"*",認証案件_2021年度!#REF!,"認証")</f>
        <v>#REF!</v>
      </c>
      <c r="L8" s="16">
        <v>6</v>
      </c>
      <c r="M8" s="17" t="s">
        <v>57</v>
      </c>
      <c r="N8" s="13">
        <v>2</v>
      </c>
      <c r="O8" s="13">
        <v>70</v>
      </c>
      <c r="P8" s="13">
        <f>COUNTIF(認証案件_2021年度!E:E,"*"&amp;○都道府県別!M8&amp;"*")-(N8+O8)</f>
        <v>-70</v>
      </c>
    </row>
    <row r="9" spans="1:16">
      <c r="A9" s="16">
        <v>7</v>
      </c>
      <c r="B9" s="58" t="s">
        <v>270</v>
      </c>
      <c r="C9" s="17" t="s">
        <v>59</v>
      </c>
      <c r="D9" s="13">
        <f t="shared" si="1"/>
        <v>1</v>
      </c>
      <c r="E9" s="34">
        <f t="shared" si="0"/>
        <v>16</v>
      </c>
      <c r="F9" s="18" t="s">
        <v>60</v>
      </c>
      <c r="G9" s="19">
        <f>SUM(D33,D34,D35,D36,D37)</f>
        <v>6</v>
      </c>
      <c r="H9" s="19" t="e">
        <f>SUM(J33,J34,J35,J36,J37)</f>
        <v>#REF!</v>
      </c>
      <c r="J9" s="34" t="e">
        <f>COUNTIFS(認証案件_2021年度!$E:$E,"*"&amp;○都道府県別!C9&amp;"*",認証案件_2021年度!#REF!,"認証")</f>
        <v>#REF!</v>
      </c>
      <c r="L9" s="16">
        <v>7</v>
      </c>
      <c r="M9" s="17" t="s">
        <v>59</v>
      </c>
      <c r="N9" s="13">
        <v>1</v>
      </c>
      <c r="O9" s="13">
        <v>13</v>
      </c>
      <c r="P9" s="13">
        <f>COUNTIF(認証案件_2021年度!E:E,"*"&amp;○都道府県別!M9&amp;"*")-(N9+O9)</f>
        <v>-13</v>
      </c>
    </row>
    <row r="10" spans="1:16">
      <c r="A10" s="16">
        <v>8</v>
      </c>
      <c r="B10" s="58" t="s">
        <v>209</v>
      </c>
      <c r="C10" s="17" t="s">
        <v>61</v>
      </c>
      <c r="D10" s="13">
        <f t="shared" si="1"/>
        <v>1</v>
      </c>
      <c r="E10" s="34">
        <f t="shared" si="0"/>
        <v>16</v>
      </c>
      <c r="F10" s="18" t="s">
        <v>62</v>
      </c>
      <c r="G10" s="19">
        <f>SUM(D38,D39,D40,D41)</f>
        <v>4</v>
      </c>
      <c r="H10" s="19" t="e">
        <f>SUM(J38,J39,J40,J41)</f>
        <v>#REF!</v>
      </c>
      <c r="J10" s="34" t="e">
        <f>COUNTIFS(認証案件_2021年度!$E:$E,"*"&amp;○都道府県別!C10&amp;"*",認証案件_2021年度!#REF!,"認証")</f>
        <v>#REF!</v>
      </c>
      <c r="L10" s="16">
        <v>8</v>
      </c>
      <c r="M10" s="17" t="s">
        <v>61</v>
      </c>
      <c r="N10" s="13">
        <v>1</v>
      </c>
      <c r="O10" s="13">
        <v>6</v>
      </c>
      <c r="P10" s="13">
        <f>COUNTIF(認証案件_2021年度!E:E,"*"&amp;○都道府県別!M10&amp;"*")-(N10+O10)</f>
        <v>-6</v>
      </c>
    </row>
    <row r="11" spans="1:16">
      <c r="A11" s="16">
        <v>9</v>
      </c>
      <c r="B11" s="58" t="s">
        <v>209</v>
      </c>
      <c r="C11" s="17" t="s">
        <v>63</v>
      </c>
      <c r="D11" s="13">
        <f>SUM(N11,O11,P11)</f>
        <v>2</v>
      </c>
      <c r="E11" s="34">
        <f t="shared" si="0"/>
        <v>9</v>
      </c>
      <c r="F11" s="18" t="s">
        <v>64</v>
      </c>
      <c r="G11" s="19">
        <f>SUM(D42,D43,D44,D45,D46,D47,D48,D49)</f>
        <v>4</v>
      </c>
      <c r="H11" s="19" t="e">
        <f>SUM(J42,J43,J44,J45,J46,J47,J48,J49)</f>
        <v>#REF!</v>
      </c>
      <c r="J11" s="34" t="e">
        <f>COUNTIFS(認証案件_2021年度!$E:$E,"*"&amp;○都道府県別!C11&amp;"*",認証案件_2021年度!#REF!,"認証")</f>
        <v>#REF!</v>
      </c>
      <c r="L11" s="16">
        <v>9</v>
      </c>
      <c r="M11" s="17" t="s">
        <v>63</v>
      </c>
      <c r="N11" s="13">
        <v>2</v>
      </c>
      <c r="O11" s="13">
        <v>57</v>
      </c>
      <c r="P11" s="13">
        <f>COUNTIF(認証案件_2021年度!E:E,"*"&amp;○都道府県別!M11&amp;"*")-(N11+O11)</f>
        <v>-57</v>
      </c>
    </row>
    <row r="12" spans="1:16">
      <c r="A12" s="16">
        <v>10</v>
      </c>
      <c r="B12" s="58" t="s">
        <v>209</v>
      </c>
      <c r="C12" s="17" t="s">
        <v>65</v>
      </c>
      <c r="D12" s="13">
        <f>SUM(N12,O12,P12)-6</f>
        <v>-6</v>
      </c>
      <c r="E12" s="34">
        <f t="shared" si="0"/>
        <v>47</v>
      </c>
      <c r="F12" s="18" t="s">
        <v>18</v>
      </c>
      <c r="G12" s="19">
        <f>SUM(D51,D52,D53)</f>
        <v>2</v>
      </c>
      <c r="H12" s="19" t="e">
        <f>SUM(J51,J52,J53)</f>
        <v>#REF!</v>
      </c>
      <c r="J12" s="34" t="e">
        <f>COUNTIFS(認証案件_2021年度!$E:$E,"*"&amp;○都道府県別!C12&amp;"*",認証案件_2021年度!#REF!,"認証")</f>
        <v>#REF!</v>
      </c>
      <c r="L12" s="16">
        <v>10</v>
      </c>
      <c r="M12" s="17" t="s">
        <v>65</v>
      </c>
      <c r="N12" s="13">
        <v>0</v>
      </c>
      <c r="O12" s="13">
        <v>27</v>
      </c>
      <c r="P12" s="13">
        <f>COUNTIF(認証案件_2021年度!E:E,"*"&amp;○都道府県別!M12&amp;"*")-(N12+O12)</f>
        <v>-27</v>
      </c>
    </row>
    <row r="13" spans="1:16">
      <c r="A13" s="16">
        <v>11</v>
      </c>
      <c r="B13" s="58" t="s">
        <v>209</v>
      </c>
      <c r="C13" s="17" t="s">
        <v>66</v>
      </c>
      <c r="D13" s="13">
        <f t="shared" si="1"/>
        <v>2</v>
      </c>
      <c r="E13" s="34">
        <f t="shared" si="0"/>
        <v>9</v>
      </c>
      <c r="J13" s="34" t="e">
        <f>COUNTIFS(認証案件_2021年度!$E:$E,"*"&amp;○都道府県別!C13&amp;"*",認証案件_2021年度!#REF!,"認証")</f>
        <v>#REF!</v>
      </c>
      <c r="L13" s="16">
        <v>11</v>
      </c>
      <c r="M13" s="17" t="s">
        <v>66</v>
      </c>
      <c r="N13" s="13">
        <v>2</v>
      </c>
      <c r="O13" s="13">
        <v>127</v>
      </c>
      <c r="P13" s="13">
        <f>COUNTIF(認証案件_2021年度!E:E,"*"&amp;○都道府県別!M13&amp;"*")-(N13+O13)</f>
        <v>-127</v>
      </c>
    </row>
    <row r="14" spans="1:16">
      <c r="A14" s="16">
        <v>12</v>
      </c>
      <c r="B14" s="58" t="s">
        <v>209</v>
      </c>
      <c r="C14" s="17" t="s">
        <v>67</v>
      </c>
      <c r="D14" s="13">
        <f t="shared" si="1"/>
        <v>2</v>
      </c>
      <c r="E14" s="34">
        <f t="shared" si="0"/>
        <v>9</v>
      </c>
      <c r="G14" s="32">
        <f>SUM(G3:G13)</f>
        <v>90</v>
      </c>
      <c r="H14" s="32" t="e">
        <f>SUM(H3:H13)</f>
        <v>#REF!</v>
      </c>
      <c r="J14" s="34" t="e">
        <f>COUNTIFS(認証案件_2021年度!$E:$E,"*"&amp;○都道府県別!C14&amp;"*",認証案件_2021年度!#REF!,"認証")</f>
        <v>#REF!</v>
      </c>
      <c r="L14" s="16">
        <v>12</v>
      </c>
      <c r="M14" s="17" t="s">
        <v>67</v>
      </c>
      <c r="N14" s="13">
        <v>2</v>
      </c>
      <c r="O14" s="13">
        <v>90</v>
      </c>
      <c r="P14" s="13">
        <f>COUNTIF(認証案件_2021年度!E:E,"*"&amp;○都道府県別!M14&amp;"*")-(N14+O14)</f>
        <v>-90</v>
      </c>
    </row>
    <row r="15" spans="1:16">
      <c r="A15" s="71">
        <v>13</v>
      </c>
      <c r="B15" s="58"/>
      <c r="C15" s="17" t="s">
        <v>68</v>
      </c>
      <c r="D15" s="69">
        <f>SUM(N15,O15,P15)</f>
        <v>24</v>
      </c>
      <c r="E15" s="31">
        <f t="shared" si="0"/>
        <v>1</v>
      </c>
      <c r="F15" s="31"/>
      <c r="G15" s="31"/>
      <c r="J15" s="34" t="e">
        <f>COUNTIFS(認証案件_2021年度!$E:$E,"*"&amp;○都道府県別!C15&amp;"*",認証案件_2021年度!#REF!,"認証")</f>
        <v>#REF!</v>
      </c>
      <c r="L15" s="71">
        <v>13</v>
      </c>
      <c r="M15" s="17" t="s">
        <v>68</v>
      </c>
      <c r="N15" s="69">
        <v>24</v>
      </c>
      <c r="O15" s="69">
        <v>366</v>
      </c>
      <c r="P15" s="13">
        <f>COUNTIF(認証案件_2021年度!E:E,"*"&amp;○都道府県別!M15&amp;"*")-(N15+O15)</f>
        <v>-366</v>
      </c>
    </row>
    <row r="16" spans="1:16" ht="51.75" customHeight="1">
      <c r="A16" s="16">
        <v>14</v>
      </c>
      <c r="B16" s="59" t="s">
        <v>238</v>
      </c>
      <c r="C16" s="17" t="s">
        <v>69</v>
      </c>
      <c r="D16" s="13">
        <f t="shared" si="1"/>
        <v>12</v>
      </c>
      <c r="E16" s="34">
        <f t="shared" si="0"/>
        <v>2</v>
      </c>
      <c r="J16" s="34" t="e">
        <f>COUNTIFS(認証案件_2021年度!$E:$E,"*"&amp;○都道府県別!C16&amp;"*",認証案件_2021年度!#REF!,"認証")</f>
        <v>#REF!</v>
      </c>
      <c r="L16" s="16">
        <v>14</v>
      </c>
      <c r="M16" s="17" t="s">
        <v>69</v>
      </c>
      <c r="N16" s="13">
        <v>12</v>
      </c>
      <c r="O16" s="13">
        <v>215</v>
      </c>
      <c r="P16" s="13">
        <f>COUNTIF(認証案件_2021年度!E:E,"*"&amp;○都道府県別!M16&amp;"*")-(N16+O16)</f>
        <v>-215</v>
      </c>
    </row>
    <row r="17" spans="1:16" ht="32.25" customHeight="1">
      <c r="A17" s="16">
        <v>15</v>
      </c>
      <c r="B17" s="59" t="s">
        <v>237</v>
      </c>
      <c r="C17" s="17" t="s">
        <v>70</v>
      </c>
      <c r="D17" s="13">
        <f t="shared" si="1"/>
        <v>7</v>
      </c>
      <c r="E17" s="34">
        <f t="shared" si="0"/>
        <v>4</v>
      </c>
      <c r="F17" s="34" t="s">
        <v>38</v>
      </c>
      <c r="G17" s="34">
        <f>D15</f>
        <v>24</v>
      </c>
      <c r="J17" s="34" t="e">
        <f>COUNTIFS(認証案件_2021年度!$E:$E,"*"&amp;○都道府県別!C17&amp;"*",認証案件_2021年度!#REF!,"認証")</f>
        <v>#REF!</v>
      </c>
      <c r="L17" s="16">
        <v>15</v>
      </c>
      <c r="M17" s="17" t="s">
        <v>70</v>
      </c>
      <c r="N17" s="13">
        <v>7</v>
      </c>
      <c r="O17" s="13">
        <v>117</v>
      </c>
      <c r="P17" s="13">
        <f>COUNTIF(認証案件_2021年度!E:E,"*"&amp;○都道府県別!M17&amp;"*")-(N17+O17)</f>
        <v>-117</v>
      </c>
    </row>
    <row r="18" spans="1:16">
      <c r="A18" s="16">
        <v>16</v>
      </c>
      <c r="B18" s="58" t="s">
        <v>209</v>
      </c>
      <c r="C18" s="17" t="s">
        <v>71</v>
      </c>
      <c r="D18" s="13">
        <f t="shared" si="1"/>
        <v>0</v>
      </c>
      <c r="E18" s="34">
        <f t="shared" si="0"/>
        <v>29</v>
      </c>
      <c r="F18" s="34" t="s">
        <v>116</v>
      </c>
      <c r="G18" s="34">
        <f>D3+D6+D9+D13+D14+D16+D24</f>
        <v>21</v>
      </c>
      <c r="J18" s="34" t="e">
        <f>COUNTIFS(認証案件_2021年度!$E:$E,"*"&amp;○都道府県別!C18&amp;"*",認証案件_2021年度!#REF!,"認証")</f>
        <v>#REF!</v>
      </c>
      <c r="L18" s="16">
        <v>16</v>
      </c>
      <c r="M18" s="17" t="s">
        <v>71</v>
      </c>
      <c r="N18" s="13">
        <v>0</v>
      </c>
      <c r="O18" s="13">
        <v>15</v>
      </c>
      <c r="P18" s="13">
        <f>COUNTIF(認証案件_2021年度!E:E,"*"&amp;○都道府県別!M18&amp;"*")-(N18+O18)</f>
        <v>-15</v>
      </c>
    </row>
    <row r="19" spans="1:16">
      <c r="A19" s="16">
        <v>17</v>
      </c>
      <c r="B19" s="58" t="s">
        <v>209</v>
      </c>
      <c r="C19" s="17" t="s">
        <v>72</v>
      </c>
      <c r="D19" s="13">
        <f t="shared" si="1"/>
        <v>9</v>
      </c>
      <c r="E19" s="34">
        <f t="shared" si="0"/>
        <v>3</v>
      </c>
      <c r="F19" s="34" t="s">
        <v>118</v>
      </c>
      <c r="G19" s="34">
        <f>G17+G18</f>
        <v>45</v>
      </c>
      <c r="J19" s="34" t="e">
        <f>COUNTIFS(認証案件_2021年度!$E:$E,"*"&amp;○都道府県別!C19&amp;"*",認証案件_2021年度!#REF!,"認証")</f>
        <v>#REF!</v>
      </c>
      <c r="L19" s="16">
        <v>17</v>
      </c>
      <c r="M19" s="17" t="s">
        <v>72</v>
      </c>
      <c r="N19" s="13">
        <v>9</v>
      </c>
      <c r="O19" s="13">
        <v>86</v>
      </c>
      <c r="P19" s="13">
        <f>COUNTIF(認証案件_2021年度!E:E,"*"&amp;○都道府県別!M19&amp;"*")-(N19+O19)</f>
        <v>-86</v>
      </c>
    </row>
    <row r="20" spans="1:16">
      <c r="A20" s="16">
        <v>18</v>
      </c>
      <c r="B20" s="58" t="s">
        <v>255</v>
      </c>
      <c r="C20" s="17" t="s">
        <v>73</v>
      </c>
      <c r="D20" s="13">
        <f t="shared" si="1"/>
        <v>0</v>
      </c>
      <c r="E20" s="34">
        <f t="shared" si="0"/>
        <v>29</v>
      </c>
      <c r="F20" s="34" t="s">
        <v>117</v>
      </c>
      <c r="G20" s="34">
        <f>D10+D21</f>
        <v>1</v>
      </c>
      <c r="J20" s="34" t="e">
        <f>COUNTIFS(認証案件_2021年度!$E:$E,"*"&amp;○都道府県別!C20&amp;"*",認証案件_2021年度!#REF!,"認証")</f>
        <v>#REF!</v>
      </c>
      <c r="L20" s="16">
        <v>18</v>
      </c>
      <c r="M20" s="17" t="s">
        <v>73</v>
      </c>
      <c r="N20" s="13">
        <v>0</v>
      </c>
      <c r="O20" s="13">
        <v>6</v>
      </c>
      <c r="P20" s="13">
        <f>COUNTIF(認証案件_2021年度!E:E,"*"&amp;○都道府県別!M20&amp;"*")-(N20+O20)</f>
        <v>-6</v>
      </c>
    </row>
    <row r="21" spans="1:16">
      <c r="A21" s="16">
        <v>19</v>
      </c>
      <c r="B21" s="58" t="s">
        <v>209</v>
      </c>
      <c r="C21" s="17" t="s">
        <v>74</v>
      </c>
      <c r="D21" s="13">
        <f t="shared" si="1"/>
        <v>0</v>
      </c>
      <c r="E21" s="34">
        <f t="shared" si="0"/>
        <v>29</v>
      </c>
      <c r="F21" s="34" t="s">
        <v>119</v>
      </c>
      <c r="G21" s="34">
        <f>G19+G20</f>
        <v>46</v>
      </c>
      <c r="J21" s="34" t="e">
        <f>COUNTIFS(認証案件_2021年度!$E:$E,"*"&amp;○都道府県別!C21&amp;"*",認証案件_2021年度!#REF!,"認証")</f>
        <v>#REF!</v>
      </c>
      <c r="L21" s="16">
        <v>19</v>
      </c>
      <c r="M21" s="17" t="s">
        <v>74</v>
      </c>
      <c r="N21" s="13">
        <v>0</v>
      </c>
      <c r="O21" s="13">
        <v>120</v>
      </c>
      <c r="P21" s="13">
        <f>COUNTIF(認証案件_2021年度!E:E,"*"&amp;○都道府県別!M21&amp;"*")-(N21+O21)</f>
        <v>-120</v>
      </c>
    </row>
    <row r="22" spans="1:16">
      <c r="A22" s="16">
        <v>20</v>
      </c>
      <c r="B22" s="58" t="s">
        <v>209</v>
      </c>
      <c r="C22" s="17" t="s">
        <v>75</v>
      </c>
      <c r="D22" s="13">
        <f t="shared" si="1"/>
        <v>0</v>
      </c>
      <c r="E22" s="34">
        <f t="shared" si="0"/>
        <v>29</v>
      </c>
      <c r="F22" s="34" t="s">
        <v>120</v>
      </c>
      <c r="G22" s="34">
        <f>G14-(G17+G18+G20)</f>
        <v>44</v>
      </c>
      <c r="J22" s="34" t="e">
        <f>COUNTIFS(認証案件_2021年度!$E:$E,"*"&amp;○都道府県別!C22&amp;"*",認証案件_2021年度!#REF!,"認証")</f>
        <v>#REF!</v>
      </c>
      <c r="L22" s="16">
        <v>20</v>
      </c>
      <c r="M22" s="17" t="s">
        <v>75</v>
      </c>
      <c r="N22" s="13">
        <v>0</v>
      </c>
      <c r="O22" s="13">
        <v>11</v>
      </c>
      <c r="P22" s="13">
        <f>COUNTIF(認証案件_2021年度!E:E,"*"&amp;○都道府県別!M22&amp;"*")-(N22+O22)</f>
        <v>-11</v>
      </c>
    </row>
    <row r="23" spans="1:16">
      <c r="A23" s="16">
        <v>21</v>
      </c>
      <c r="B23" s="58" t="s">
        <v>209</v>
      </c>
      <c r="C23" s="30" t="s">
        <v>76</v>
      </c>
      <c r="D23" s="13">
        <f t="shared" si="1"/>
        <v>5</v>
      </c>
      <c r="E23" s="31">
        <f t="shared" si="0"/>
        <v>5</v>
      </c>
      <c r="J23" s="34" t="e">
        <f>COUNTIFS(認証案件_2021年度!$E:$E,"*"&amp;○都道府県別!C23&amp;"*",認証案件_2021年度!#REF!,"認証")</f>
        <v>#REF!</v>
      </c>
      <c r="L23" s="16">
        <v>21</v>
      </c>
      <c r="M23" s="30" t="s">
        <v>76</v>
      </c>
      <c r="N23" s="13">
        <v>5</v>
      </c>
      <c r="O23" s="13">
        <v>69</v>
      </c>
      <c r="P23" s="13">
        <f>COUNTIF(認証案件_2021年度!E:E,"*"&amp;○都道府県別!M23&amp;"*")-(N23+O23)</f>
        <v>-69</v>
      </c>
    </row>
    <row r="24" spans="1:16" ht="50.25" customHeight="1">
      <c r="A24" s="16">
        <v>22</v>
      </c>
      <c r="B24" s="59" t="s">
        <v>233</v>
      </c>
      <c r="C24" s="17" t="s">
        <v>77</v>
      </c>
      <c r="D24" s="13">
        <f t="shared" si="1"/>
        <v>0</v>
      </c>
      <c r="E24" s="34">
        <f t="shared" si="0"/>
        <v>29</v>
      </c>
      <c r="J24" s="34" t="e">
        <f>COUNTIFS(認証案件_2021年度!$E:$E,"*"&amp;○都道府県別!C24&amp;"*",認証案件_2021年度!#REF!,"認証")</f>
        <v>#REF!</v>
      </c>
      <c r="L24" s="16">
        <v>22</v>
      </c>
      <c r="M24" s="17" t="s">
        <v>77</v>
      </c>
      <c r="N24" s="13">
        <v>0</v>
      </c>
      <c r="O24" s="13">
        <v>10</v>
      </c>
      <c r="P24" s="13">
        <f>COUNTIF(認証案件_2021年度!E:E,"*"&amp;○都道府県別!M24&amp;"*")-(N24+O24)</f>
        <v>-10</v>
      </c>
    </row>
    <row r="25" spans="1:16">
      <c r="A25" s="16">
        <v>23</v>
      </c>
      <c r="B25" s="58" t="s">
        <v>209</v>
      </c>
      <c r="C25" s="17" t="s">
        <v>78</v>
      </c>
      <c r="D25" s="13">
        <f t="shared" si="1"/>
        <v>1</v>
      </c>
      <c r="E25" s="34">
        <f t="shared" si="0"/>
        <v>16</v>
      </c>
      <c r="J25" s="34" t="e">
        <f>COUNTIFS(認証案件_2021年度!$E:$E,"*"&amp;○都道府県別!C25&amp;"*",認証案件_2021年度!#REF!,"認証")</f>
        <v>#REF!</v>
      </c>
      <c r="L25" s="16">
        <v>23</v>
      </c>
      <c r="M25" s="17" t="s">
        <v>78</v>
      </c>
      <c r="N25" s="13">
        <v>1</v>
      </c>
      <c r="O25" s="13">
        <v>44</v>
      </c>
      <c r="P25" s="13">
        <f>COUNTIF(認証案件_2021年度!E:E,"*"&amp;○都道府県別!M25&amp;"*")-(N25+O25)</f>
        <v>-44</v>
      </c>
    </row>
    <row r="26" spans="1:16">
      <c r="A26" s="16">
        <v>24</v>
      </c>
      <c r="B26" s="58" t="s">
        <v>209</v>
      </c>
      <c r="C26" s="17" t="s">
        <v>79</v>
      </c>
      <c r="D26" s="13">
        <f t="shared" si="1"/>
        <v>0</v>
      </c>
      <c r="E26" s="34">
        <f t="shared" si="0"/>
        <v>29</v>
      </c>
      <c r="J26" s="34" t="e">
        <f>COUNTIFS(認証案件_2021年度!$E:$E,"*"&amp;○都道府県別!C26&amp;"*",認証案件_2021年度!#REF!,"認証")</f>
        <v>#REF!</v>
      </c>
      <c r="L26" s="16">
        <v>24</v>
      </c>
      <c r="M26" s="17" t="s">
        <v>79</v>
      </c>
      <c r="N26" s="13">
        <v>0</v>
      </c>
      <c r="O26" s="13">
        <v>12</v>
      </c>
      <c r="P26" s="13">
        <f>COUNTIF(認証案件_2021年度!E:E,"*"&amp;○都道府県別!M26&amp;"*")-(N26+O26)</f>
        <v>-12</v>
      </c>
    </row>
    <row r="27" spans="1:16">
      <c r="A27" s="16">
        <v>25</v>
      </c>
      <c r="B27" s="58" t="s">
        <v>209</v>
      </c>
      <c r="C27" s="17" t="s">
        <v>80</v>
      </c>
      <c r="D27" s="13">
        <f t="shared" si="1"/>
        <v>0</v>
      </c>
      <c r="E27" s="34">
        <f t="shared" si="0"/>
        <v>29</v>
      </c>
      <c r="J27" s="34" t="e">
        <f>COUNTIFS(認証案件_2021年度!$E:$E,"*"&amp;○都道府県別!C27&amp;"*",認証案件_2021年度!#REF!,"認証")</f>
        <v>#REF!</v>
      </c>
      <c r="L27" s="16">
        <v>25</v>
      </c>
      <c r="M27" s="17" t="s">
        <v>80</v>
      </c>
      <c r="N27" s="13">
        <v>0</v>
      </c>
      <c r="O27" s="13">
        <v>116</v>
      </c>
      <c r="P27" s="13">
        <f>COUNTIF(認証案件_2021年度!E:E,"*"&amp;○都道府県別!M27&amp;"*")-(N27+O27)</f>
        <v>-116</v>
      </c>
    </row>
    <row r="28" spans="1:16">
      <c r="A28" s="16">
        <v>26</v>
      </c>
      <c r="B28" s="58" t="s">
        <v>223</v>
      </c>
      <c r="C28" s="17" t="s">
        <v>81</v>
      </c>
      <c r="D28" s="13">
        <f t="shared" si="1"/>
        <v>1</v>
      </c>
      <c r="E28" s="34">
        <f t="shared" si="0"/>
        <v>16</v>
      </c>
      <c r="J28" s="34" t="e">
        <f>COUNTIFS(認証案件_2021年度!$E:$E,"*"&amp;○都道府県別!C28&amp;"*",認証案件_2021年度!#REF!,"認証")</f>
        <v>#REF!</v>
      </c>
      <c r="L28" s="16">
        <v>26</v>
      </c>
      <c r="M28" s="17" t="s">
        <v>81</v>
      </c>
      <c r="N28" s="13">
        <v>1</v>
      </c>
      <c r="O28" s="13">
        <v>189</v>
      </c>
      <c r="P28" s="13">
        <f>COUNTIF(認証案件_2021年度!E:E,"*"&amp;○都道府県別!M28&amp;"*")-(N28+O28)</f>
        <v>-189</v>
      </c>
    </row>
    <row r="29" spans="1:16" ht="39">
      <c r="A29" s="20">
        <v>27</v>
      </c>
      <c r="B29" s="59" t="s">
        <v>242</v>
      </c>
      <c r="C29" s="21" t="s">
        <v>82</v>
      </c>
      <c r="D29" s="13">
        <f t="shared" si="1"/>
        <v>4</v>
      </c>
      <c r="E29" s="34">
        <f t="shared" si="0"/>
        <v>6</v>
      </c>
      <c r="J29" s="34" t="e">
        <f>COUNTIFS(認証案件_2021年度!$E:$E,"*"&amp;○都道府県別!C29&amp;"*",認証案件_2021年度!#REF!,"認証")</f>
        <v>#REF!</v>
      </c>
      <c r="L29" s="20">
        <v>27</v>
      </c>
      <c r="M29" s="21" t="s">
        <v>82</v>
      </c>
      <c r="N29" s="13">
        <v>4</v>
      </c>
      <c r="O29" s="13">
        <v>25</v>
      </c>
      <c r="P29" s="13">
        <f>COUNTIF(認証案件_2021年度!E:E,"*"&amp;○都道府県別!M29&amp;"*")-(N29+O29)</f>
        <v>-25</v>
      </c>
    </row>
    <row r="30" spans="1:16" ht="26">
      <c r="A30" s="16">
        <v>28</v>
      </c>
      <c r="B30" s="59" t="s">
        <v>269</v>
      </c>
      <c r="C30" s="17" t="s">
        <v>83</v>
      </c>
      <c r="D30" s="13">
        <f t="shared" si="1"/>
        <v>0</v>
      </c>
      <c r="E30" s="34">
        <f t="shared" si="0"/>
        <v>29</v>
      </c>
      <c r="J30" s="34" t="e">
        <f>COUNTIFS(認証案件_2021年度!$E:$E,"*"&amp;○都道府県別!C30&amp;"*",認証案件_2021年度!#REF!,"認証")</f>
        <v>#REF!</v>
      </c>
      <c r="L30" s="16">
        <v>28</v>
      </c>
      <c r="M30" s="17" t="s">
        <v>83</v>
      </c>
      <c r="N30" s="13">
        <v>0</v>
      </c>
      <c r="O30" s="13">
        <v>27</v>
      </c>
      <c r="P30" s="13">
        <f>COUNTIF(認証案件_2021年度!E:E,"*"&amp;○都道府県別!M30&amp;"*")-(N30+O30)</f>
        <v>-27</v>
      </c>
    </row>
    <row r="31" spans="1:16">
      <c r="A31" s="16">
        <v>29</v>
      </c>
      <c r="B31" s="58" t="s">
        <v>272</v>
      </c>
      <c r="C31" s="17" t="s">
        <v>84</v>
      </c>
      <c r="D31" s="13">
        <f t="shared" si="1"/>
        <v>0</v>
      </c>
      <c r="E31" s="34">
        <f t="shared" si="0"/>
        <v>29</v>
      </c>
      <c r="J31" s="34" t="e">
        <f>COUNTIFS(認証案件_2021年度!$E:$E,"*"&amp;○都道府県別!C31&amp;"*",認証案件_2021年度!#REF!,"認証")</f>
        <v>#REF!</v>
      </c>
      <c r="L31" s="16">
        <v>29</v>
      </c>
      <c r="M31" s="17" t="s">
        <v>84</v>
      </c>
      <c r="N31" s="13">
        <v>0</v>
      </c>
      <c r="O31" s="13">
        <v>18</v>
      </c>
      <c r="P31" s="13">
        <f>COUNTIF(認証案件_2021年度!E:E,"*"&amp;○都道府県別!M31&amp;"*")-(N31+O31)</f>
        <v>-18</v>
      </c>
    </row>
    <row r="32" spans="1:16">
      <c r="A32" s="16">
        <v>30</v>
      </c>
      <c r="B32" s="58" t="s">
        <v>209</v>
      </c>
      <c r="C32" s="17" t="s">
        <v>85</v>
      </c>
      <c r="D32" s="13">
        <f t="shared" si="1"/>
        <v>1</v>
      </c>
      <c r="E32" s="34">
        <f t="shared" si="0"/>
        <v>16</v>
      </c>
      <c r="J32" s="34" t="e">
        <f>COUNTIFS(認証案件_2021年度!$E:$E,"*"&amp;○都道府県別!C32&amp;"*",認証案件_2021年度!#REF!,"認証")</f>
        <v>#REF!</v>
      </c>
      <c r="L32" s="16">
        <v>30</v>
      </c>
      <c r="M32" s="17" t="s">
        <v>85</v>
      </c>
      <c r="N32" s="13">
        <v>1</v>
      </c>
      <c r="O32" s="13">
        <v>11</v>
      </c>
      <c r="P32" s="13">
        <f>COUNTIF(認証案件_2021年度!E:E,"*"&amp;○都道府県別!M32&amp;"*")-(N32+O32)</f>
        <v>-11</v>
      </c>
    </row>
    <row r="33" spans="1:16">
      <c r="A33" s="16">
        <v>31</v>
      </c>
      <c r="B33" s="58" t="s">
        <v>255</v>
      </c>
      <c r="C33" s="17" t="s">
        <v>86</v>
      </c>
      <c r="D33" s="13">
        <f t="shared" si="1"/>
        <v>1</v>
      </c>
      <c r="E33" s="34">
        <f t="shared" si="0"/>
        <v>16</v>
      </c>
      <c r="J33" s="34" t="e">
        <f>COUNTIFS(認証案件_2021年度!$E:$E,"*"&amp;○都道府県別!C33&amp;"*",認証案件_2021年度!#REF!,"認証")</f>
        <v>#REF!</v>
      </c>
      <c r="L33" s="16">
        <v>31</v>
      </c>
      <c r="M33" s="17" t="s">
        <v>86</v>
      </c>
      <c r="N33" s="13">
        <v>1</v>
      </c>
      <c r="O33" s="13">
        <v>55</v>
      </c>
      <c r="P33" s="13">
        <f>COUNTIF(認証案件_2021年度!E:E,"*"&amp;○都道府県別!M33&amp;"*")-(N33+O33)</f>
        <v>-55</v>
      </c>
    </row>
    <row r="34" spans="1:16">
      <c r="A34" s="16">
        <v>32</v>
      </c>
      <c r="B34" s="58" t="s">
        <v>209</v>
      </c>
      <c r="C34" s="17" t="s">
        <v>87</v>
      </c>
      <c r="D34" s="13">
        <f t="shared" si="1"/>
        <v>2</v>
      </c>
      <c r="E34" s="34">
        <f t="shared" si="0"/>
        <v>9</v>
      </c>
      <c r="J34" s="34" t="e">
        <f>COUNTIFS(認証案件_2021年度!$E:$E,"*"&amp;○都道府県別!C34&amp;"*",認証案件_2021年度!#REF!,"認証")</f>
        <v>#REF!</v>
      </c>
      <c r="L34" s="16">
        <v>32</v>
      </c>
      <c r="M34" s="17" t="s">
        <v>87</v>
      </c>
      <c r="N34" s="13">
        <v>2</v>
      </c>
      <c r="O34" s="13">
        <v>11</v>
      </c>
      <c r="P34" s="13">
        <f>COUNTIF(認証案件_2021年度!E:E,"*"&amp;○都道府県別!M34&amp;"*")-(N34+O34)</f>
        <v>-11</v>
      </c>
    </row>
    <row r="35" spans="1:16">
      <c r="A35" s="16">
        <v>33</v>
      </c>
      <c r="B35" s="58" t="s">
        <v>209</v>
      </c>
      <c r="C35" s="17" t="s">
        <v>88</v>
      </c>
      <c r="D35" s="13">
        <f t="shared" si="1"/>
        <v>0</v>
      </c>
      <c r="E35" s="34">
        <f t="shared" si="0"/>
        <v>29</v>
      </c>
      <c r="J35" s="34" t="e">
        <f>COUNTIFS(認証案件_2021年度!$E:$E,"*"&amp;○都道府県別!C35&amp;"*",認証案件_2021年度!#REF!,"認証")</f>
        <v>#REF!</v>
      </c>
      <c r="L35" s="16">
        <v>33</v>
      </c>
      <c r="M35" s="17" t="s">
        <v>88</v>
      </c>
      <c r="N35" s="13">
        <v>0</v>
      </c>
      <c r="O35" s="13">
        <v>157</v>
      </c>
      <c r="P35" s="13">
        <f>COUNTIF(認証案件_2021年度!E:E,"*"&amp;○都道府県別!M35&amp;"*")-(N35+O35)</f>
        <v>-157</v>
      </c>
    </row>
    <row r="36" spans="1:16">
      <c r="A36" s="71">
        <v>34</v>
      </c>
      <c r="B36" s="58" t="s">
        <v>224</v>
      </c>
      <c r="C36" s="17" t="s">
        <v>89</v>
      </c>
      <c r="D36" s="69">
        <f t="shared" si="1"/>
        <v>2</v>
      </c>
      <c r="E36" s="31">
        <f t="shared" si="0"/>
        <v>9</v>
      </c>
      <c r="F36" s="31"/>
      <c r="G36" s="31"/>
      <c r="J36" s="34" t="e">
        <f>COUNTIFS(認証案件_2021年度!$E:$E,"*"&amp;○都道府県別!C36&amp;"*",認証案件_2021年度!#REF!,"認証")</f>
        <v>#REF!</v>
      </c>
      <c r="L36" s="71">
        <v>34</v>
      </c>
      <c r="M36" s="17" t="s">
        <v>89</v>
      </c>
      <c r="N36" s="69">
        <v>2</v>
      </c>
      <c r="O36" s="69">
        <v>7</v>
      </c>
      <c r="P36" s="13">
        <f>COUNTIF(認証案件_2021年度!E:E,"*"&amp;○都道府県別!M36&amp;"*")-(N36+O36)</f>
        <v>-7</v>
      </c>
    </row>
    <row r="37" spans="1:16">
      <c r="A37" s="16">
        <v>35</v>
      </c>
      <c r="B37" s="58" t="s">
        <v>209</v>
      </c>
      <c r="C37" s="17" t="s">
        <v>90</v>
      </c>
      <c r="D37" s="13">
        <f t="shared" si="1"/>
        <v>1</v>
      </c>
      <c r="E37" s="34">
        <f t="shared" si="0"/>
        <v>16</v>
      </c>
      <c r="J37" s="34" t="e">
        <f>COUNTIFS(認証案件_2021年度!$E:$E,"*"&amp;○都道府県別!C37&amp;"*",認証案件_2021年度!#REF!,"認証")</f>
        <v>#REF!</v>
      </c>
      <c r="L37" s="16">
        <v>35</v>
      </c>
      <c r="M37" s="17" t="s">
        <v>90</v>
      </c>
      <c r="N37" s="13">
        <v>1</v>
      </c>
      <c r="O37" s="13">
        <v>31</v>
      </c>
      <c r="P37" s="13">
        <f>COUNTIF(認証案件_2021年度!E:E,"*"&amp;○都道府県別!M37&amp;"*")-(N37+O37)</f>
        <v>-31</v>
      </c>
    </row>
    <row r="38" spans="1:16">
      <c r="A38" s="71">
        <v>36</v>
      </c>
      <c r="B38" s="58" t="s">
        <v>209</v>
      </c>
      <c r="C38" s="17" t="s">
        <v>91</v>
      </c>
      <c r="D38" s="69">
        <f t="shared" si="1"/>
        <v>3</v>
      </c>
      <c r="E38" s="31">
        <f t="shared" si="0"/>
        <v>7</v>
      </c>
      <c r="F38" s="31"/>
      <c r="G38" s="31"/>
      <c r="J38" s="34" t="e">
        <f>COUNTIFS(認証案件_2021年度!$E:$E,"*"&amp;○都道府県別!C38&amp;"*",認証案件_2021年度!#REF!,"認証")</f>
        <v>#REF!</v>
      </c>
      <c r="L38" s="71">
        <v>36</v>
      </c>
      <c r="M38" s="17" t="s">
        <v>91</v>
      </c>
      <c r="N38" s="69">
        <v>3</v>
      </c>
      <c r="O38" s="69">
        <v>125</v>
      </c>
      <c r="P38" s="13">
        <f>COUNTIF(認証案件_2021年度!E:E,"*"&amp;○都道府県別!M38&amp;"*")-(N38+O38)</f>
        <v>-125</v>
      </c>
    </row>
    <row r="39" spans="1:16">
      <c r="A39" s="16">
        <v>37</v>
      </c>
      <c r="B39" s="58" t="s">
        <v>209</v>
      </c>
      <c r="C39" s="17" t="s">
        <v>92</v>
      </c>
      <c r="D39" s="13">
        <f t="shared" si="1"/>
        <v>0</v>
      </c>
      <c r="E39" s="34">
        <f t="shared" si="0"/>
        <v>29</v>
      </c>
      <c r="J39" s="34" t="e">
        <f>COUNTIFS(認証案件_2021年度!$E:$E,"*"&amp;○都道府県別!C39&amp;"*",認証案件_2021年度!#REF!,"認証")</f>
        <v>#REF!</v>
      </c>
      <c r="L39" s="16">
        <v>37</v>
      </c>
      <c r="M39" s="17" t="s">
        <v>92</v>
      </c>
      <c r="N39" s="13">
        <v>0</v>
      </c>
      <c r="O39" s="13">
        <v>14</v>
      </c>
      <c r="P39" s="13">
        <f>COUNTIF(認証案件_2021年度!E:E,"*"&amp;○都道府県別!M39&amp;"*")-(N39+O39)</f>
        <v>-14</v>
      </c>
    </row>
    <row r="40" spans="1:16">
      <c r="A40" s="16">
        <v>38</v>
      </c>
      <c r="B40" s="58" t="s">
        <v>209</v>
      </c>
      <c r="C40" s="17" t="s">
        <v>93</v>
      </c>
      <c r="D40" s="13">
        <f t="shared" si="1"/>
        <v>1</v>
      </c>
      <c r="E40" s="34">
        <f t="shared" si="0"/>
        <v>16</v>
      </c>
      <c r="J40" s="34" t="e">
        <f>COUNTIFS(認証案件_2021年度!$E:$E,"*"&amp;○都道府県別!C40&amp;"*",認証案件_2021年度!#REF!,"認証")</f>
        <v>#REF!</v>
      </c>
      <c r="L40" s="16">
        <v>38</v>
      </c>
      <c r="M40" s="17" t="s">
        <v>93</v>
      </c>
      <c r="N40" s="13">
        <v>1</v>
      </c>
      <c r="O40" s="13">
        <v>5</v>
      </c>
      <c r="P40" s="13">
        <f>COUNTIF(認証案件_2021年度!E:E,"*"&amp;○都道府県別!M40&amp;"*")-(N40+O40)</f>
        <v>-5</v>
      </c>
    </row>
    <row r="41" spans="1:16">
      <c r="A41" s="16">
        <v>39</v>
      </c>
      <c r="B41" s="58" t="s">
        <v>209</v>
      </c>
      <c r="C41" s="17" t="s">
        <v>94</v>
      </c>
      <c r="D41" s="13">
        <f t="shared" si="1"/>
        <v>0</v>
      </c>
      <c r="E41" s="34">
        <f t="shared" si="0"/>
        <v>29</v>
      </c>
      <c r="J41" s="34" t="e">
        <f>COUNTIFS(認証案件_2021年度!$E:$E,"*"&amp;○都道府県別!C41&amp;"*",認証案件_2021年度!#REF!,"認証")</f>
        <v>#REF!</v>
      </c>
      <c r="L41" s="16">
        <v>39</v>
      </c>
      <c r="M41" s="17" t="s">
        <v>94</v>
      </c>
      <c r="N41" s="13">
        <v>0</v>
      </c>
      <c r="O41" s="13">
        <v>8</v>
      </c>
      <c r="P41" s="13">
        <f>COUNTIF(認証案件_2021年度!E:E,"*"&amp;○都道府県別!M41&amp;"*")-(N41+O41)</f>
        <v>-8</v>
      </c>
    </row>
    <row r="42" spans="1:16" ht="39">
      <c r="A42" s="16">
        <v>40</v>
      </c>
      <c r="B42" s="59" t="s">
        <v>227</v>
      </c>
      <c r="C42" s="17" t="s">
        <v>95</v>
      </c>
      <c r="D42" s="13">
        <f t="shared" si="1"/>
        <v>2</v>
      </c>
      <c r="E42" s="34">
        <f t="shared" si="0"/>
        <v>9</v>
      </c>
      <c r="J42" s="34" t="e">
        <f>COUNTIFS(認証案件_2021年度!$E:$E,"*"&amp;○都道府県別!C42&amp;"*",認証案件_2021年度!#REF!,"認証")</f>
        <v>#REF!</v>
      </c>
      <c r="L42" s="16">
        <v>40</v>
      </c>
      <c r="M42" s="17" t="s">
        <v>95</v>
      </c>
      <c r="N42" s="13">
        <v>2</v>
      </c>
      <c r="O42" s="13">
        <v>59</v>
      </c>
      <c r="P42" s="13">
        <f>COUNTIF(認証案件_2021年度!E:E,"*"&amp;○都道府県別!M42&amp;"*")-(N42+O42)</f>
        <v>-59</v>
      </c>
    </row>
    <row r="43" spans="1:16">
      <c r="A43" s="16">
        <v>41</v>
      </c>
      <c r="B43" s="58" t="s">
        <v>209</v>
      </c>
      <c r="C43" s="17" t="s">
        <v>96</v>
      </c>
      <c r="D43" s="13">
        <f t="shared" si="1"/>
        <v>0</v>
      </c>
      <c r="E43" s="34">
        <f t="shared" si="0"/>
        <v>29</v>
      </c>
      <c r="J43" s="34" t="e">
        <f>COUNTIFS(認証案件_2021年度!$E:$E,"*"&amp;○都道府県別!C43&amp;"*",認証案件_2021年度!#REF!,"認証")</f>
        <v>#REF!</v>
      </c>
      <c r="L43" s="16">
        <v>41</v>
      </c>
      <c r="M43" s="17" t="s">
        <v>96</v>
      </c>
      <c r="N43" s="13">
        <v>0</v>
      </c>
      <c r="O43" s="13">
        <v>13</v>
      </c>
      <c r="P43" s="13">
        <f>COUNTIF(認証案件_2021年度!E:E,"*"&amp;○都道府県別!M43&amp;"*")-(N43+O43)</f>
        <v>-13</v>
      </c>
    </row>
    <row r="44" spans="1:16">
      <c r="A44" s="16">
        <v>42</v>
      </c>
      <c r="B44" s="58" t="s">
        <v>209</v>
      </c>
      <c r="C44" s="17" t="s">
        <v>97</v>
      </c>
      <c r="D44" s="13">
        <f t="shared" si="1"/>
        <v>0</v>
      </c>
      <c r="E44" s="34">
        <f t="shared" si="0"/>
        <v>29</v>
      </c>
      <c r="J44" s="34" t="e">
        <f>COUNTIFS(認証案件_2021年度!$E:$E,"*"&amp;○都道府県別!C44&amp;"*",認証案件_2021年度!#REF!,"認証")</f>
        <v>#REF!</v>
      </c>
      <c r="L44" s="16">
        <v>42</v>
      </c>
      <c r="M44" s="17" t="s">
        <v>97</v>
      </c>
      <c r="N44" s="13">
        <v>0</v>
      </c>
      <c r="O44" s="13">
        <v>2</v>
      </c>
      <c r="P44" s="13">
        <f>COUNTIF(認証案件_2021年度!E:E,"*"&amp;○都道府県別!M44&amp;"*")-(N44+O44)</f>
        <v>-2</v>
      </c>
    </row>
    <row r="45" spans="1:16" ht="26">
      <c r="A45" s="16">
        <v>43</v>
      </c>
      <c r="B45" s="59" t="s">
        <v>225</v>
      </c>
      <c r="C45" s="17" t="s">
        <v>98</v>
      </c>
      <c r="D45" s="13">
        <f t="shared" si="1"/>
        <v>0</v>
      </c>
      <c r="E45" s="34">
        <f t="shared" si="0"/>
        <v>29</v>
      </c>
      <c r="J45" s="34" t="e">
        <f>COUNTIFS(認証案件_2021年度!$E:$E,"*"&amp;○都道府県別!C45&amp;"*",認証案件_2021年度!#REF!,"認証")</f>
        <v>#REF!</v>
      </c>
      <c r="L45" s="16">
        <v>43</v>
      </c>
      <c r="M45" s="17" t="s">
        <v>98</v>
      </c>
      <c r="N45" s="13">
        <v>0</v>
      </c>
      <c r="O45" s="13">
        <v>10</v>
      </c>
      <c r="P45" s="13">
        <f>COUNTIF(認証案件_2021年度!E:E,"*"&amp;○都道府県別!M45&amp;"*")-(N45+O45)</f>
        <v>-10</v>
      </c>
    </row>
    <row r="46" spans="1:16">
      <c r="A46" s="16">
        <v>44</v>
      </c>
      <c r="B46" s="58" t="s">
        <v>209</v>
      </c>
      <c r="C46" s="17" t="s">
        <v>99</v>
      </c>
      <c r="D46" s="13">
        <f t="shared" si="1"/>
        <v>1</v>
      </c>
      <c r="E46" s="34">
        <f t="shared" si="0"/>
        <v>16</v>
      </c>
      <c r="J46" s="34" t="e">
        <f>COUNTIFS(認証案件_2021年度!$E:$E,"*"&amp;○都道府県別!C46&amp;"*",認証案件_2021年度!#REF!,"認証")</f>
        <v>#REF!</v>
      </c>
      <c r="L46" s="16">
        <v>44</v>
      </c>
      <c r="M46" s="17" t="s">
        <v>99</v>
      </c>
      <c r="N46" s="13">
        <v>1</v>
      </c>
      <c r="O46" s="13">
        <v>11</v>
      </c>
      <c r="P46" s="13">
        <f>COUNTIF(認証案件_2021年度!E:E,"*"&amp;○都道府県別!M46&amp;"*")-(N46+O46)</f>
        <v>-11</v>
      </c>
    </row>
    <row r="47" spans="1:16">
      <c r="A47" s="16">
        <v>45</v>
      </c>
      <c r="B47" s="58" t="s">
        <v>209</v>
      </c>
      <c r="C47" s="17" t="s">
        <v>100</v>
      </c>
      <c r="D47" s="13">
        <f t="shared" si="1"/>
        <v>1</v>
      </c>
      <c r="E47" s="34">
        <f t="shared" si="0"/>
        <v>16</v>
      </c>
      <c r="J47" s="34" t="e">
        <f>COUNTIFS(認証案件_2021年度!$E:$E,"*"&amp;○都道府県別!C47&amp;"*",認証案件_2021年度!#REF!,"認証")</f>
        <v>#REF!</v>
      </c>
      <c r="L47" s="16">
        <v>45</v>
      </c>
      <c r="M47" s="17" t="s">
        <v>100</v>
      </c>
      <c r="N47" s="13">
        <v>1</v>
      </c>
      <c r="O47" s="13">
        <v>58</v>
      </c>
      <c r="P47" s="13">
        <f>COUNTIF(認証案件_2021年度!E:E,"*"&amp;○都道府県別!M47&amp;"*")-(N47+O47)</f>
        <v>-58</v>
      </c>
    </row>
    <row r="48" spans="1:16">
      <c r="A48" s="16">
        <v>46</v>
      </c>
      <c r="B48" s="58" t="s">
        <v>209</v>
      </c>
      <c r="C48" s="17" t="s">
        <v>101</v>
      </c>
      <c r="D48" s="13">
        <f t="shared" si="1"/>
        <v>0</v>
      </c>
      <c r="E48" s="34">
        <f t="shared" si="0"/>
        <v>29</v>
      </c>
      <c r="J48" s="34" t="e">
        <f>COUNTIFS(認証案件_2021年度!$E:$E,"*"&amp;○都道府県別!C48&amp;"*",認証案件_2021年度!#REF!,"認証")</f>
        <v>#REF!</v>
      </c>
      <c r="L48" s="16">
        <v>46</v>
      </c>
      <c r="M48" s="17" t="s">
        <v>101</v>
      </c>
      <c r="N48" s="13">
        <v>0</v>
      </c>
      <c r="O48" s="13">
        <v>5</v>
      </c>
      <c r="P48" s="13">
        <f>COUNTIF(認証案件_2021年度!E:E,"*"&amp;○都道府県別!M48&amp;"*")-(N48+O48)</f>
        <v>-5</v>
      </c>
    </row>
    <row r="49" spans="1:16">
      <c r="A49" s="16">
        <v>47</v>
      </c>
      <c r="B49" s="58" t="s">
        <v>209</v>
      </c>
      <c r="C49" s="17" t="s">
        <v>102</v>
      </c>
      <c r="D49" s="13">
        <f t="shared" si="1"/>
        <v>0</v>
      </c>
      <c r="E49" s="34">
        <f t="shared" si="0"/>
        <v>29</v>
      </c>
      <c r="J49" s="34" t="e">
        <f>COUNTIFS(認証案件_2021年度!$E:$E,"*"&amp;○都道府県別!C49&amp;"*",認証案件_2021年度!#REF!,"認証")</f>
        <v>#REF!</v>
      </c>
      <c r="L49" s="16">
        <v>47</v>
      </c>
      <c r="M49" s="17" t="s">
        <v>102</v>
      </c>
      <c r="N49" s="13">
        <v>0</v>
      </c>
      <c r="O49" s="13">
        <v>28</v>
      </c>
      <c r="P49" s="13">
        <f>COUNTIF(認証案件_2021年度!E:E,"*"&amp;○都道府県別!M49&amp;"*")-(N49+O49)</f>
        <v>-28</v>
      </c>
    </row>
    <row r="50" spans="1:16" ht="9" customHeight="1"/>
    <row r="51" spans="1:16">
      <c r="A51" s="22" t="s">
        <v>18</v>
      </c>
      <c r="B51" s="61"/>
      <c r="C51" s="17" t="s">
        <v>30</v>
      </c>
      <c r="D51" s="22">
        <f>SUM(N51,O51,P51)</f>
        <v>0</v>
      </c>
      <c r="J51" s="34" t="e">
        <f>COUNTIFS(認証案件_2021年度!$E:$E,"*"&amp;○都道府県別!C51&amp;"*",認証案件_2021年度!#REF!,"認証")</f>
        <v>#REF!</v>
      </c>
      <c r="L51" s="22" t="s">
        <v>18</v>
      </c>
      <c r="M51" s="17" t="s">
        <v>30</v>
      </c>
      <c r="N51" s="22">
        <v>0</v>
      </c>
      <c r="O51" s="22">
        <v>19</v>
      </c>
      <c r="P51" s="22">
        <f>COUNTIF(認証案件_2021年度!E:E,"*"&amp;○都道府県別!M51&amp;"*")-(N51+O51)</f>
        <v>-19</v>
      </c>
    </row>
    <row r="52" spans="1:16">
      <c r="A52" s="22"/>
      <c r="B52" s="61"/>
      <c r="C52" s="17" t="s">
        <v>42</v>
      </c>
      <c r="D52" s="22">
        <f t="shared" si="1"/>
        <v>1</v>
      </c>
      <c r="J52" s="34" t="e">
        <f>COUNTIFS(認証案件_2021年度!$E:$E,"*"&amp;○都道府県別!C52&amp;"*",認証案件_2021年度!#REF!,"認証")</f>
        <v>#REF!</v>
      </c>
      <c r="L52" s="22"/>
      <c r="M52" s="17" t="s">
        <v>42</v>
      </c>
      <c r="N52" s="22">
        <v>1</v>
      </c>
      <c r="O52" s="22">
        <v>1525</v>
      </c>
      <c r="P52" s="22">
        <f>COUNTIF(認証案件_2021年度!E:E,"*"&amp;○都道府県別!M52&amp;"*")-(N52+O52)</f>
        <v>-1525</v>
      </c>
    </row>
    <row r="53" spans="1:16">
      <c r="A53" s="22"/>
      <c r="B53" s="61"/>
      <c r="C53" s="17" t="s">
        <v>43</v>
      </c>
      <c r="D53" s="22">
        <f>SUM(N53,O53,P53)</f>
        <v>1</v>
      </c>
      <c r="J53" s="34" t="e">
        <f>COUNTIFS(認証案件_2021年度!$E:$E,"*"&amp;○都道府県別!C53&amp;"*",認証案件_2021年度!#REF!,"認証")</f>
        <v>#REF!</v>
      </c>
      <c r="L53" s="22"/>
      <c r="M53" s="17" t="s">
        <v>43</v>
      </c>
      <c r="N53" s="22">
        <v>1</v>
      </c>
      <c r="O53" s="22">
        <v>18</v>
      </c>
      <c r="P53" s="22">
        <f>COUNTIF(認証案件_2021年度!E:E,"*"&amp;○都道府県別!M53&amp;"*")-(N53+O53)</f>
        <v>-18</v>
      </c>
    </row>
    <row r="54" spans="1:16" ht="13.5" customHeight="1">
      <c r="G54" s="88"/>
    </row>
    <row r="55" spans="1:16">
      <c r="C55" s="23" t="s">
        <v>103</v>
      </c>
      <c r="D55" s="32">
        <f>SUM(D3:D54)</f>
        <v>90</v>
      </c>
      <c r="J55" s="34" t="e">
        <f>SUM(J3:J54)</f>
        <v>#REF!</v>
      </c>
      <c r="M55" s="23" t="s">
        <v>103</v>
      </c>
      <c r="N55" s="32">
        <f>SUM(N3:N54)</f>
        <v>96</v>
      </c>
      <c r="O55" s="32">
        <f>SUM(O3:O54)</f>
        <v>4123</v>
      </c>
      <c r="P55" s="32">
        <f>SUM(P3:P54)</f>
        <v>-4123</v>
      </c>
    </row>
  </sheetData>
  <mergeCells count="1">
    <mergeCell ref="A1:D1"/>
  </mergeCells>
  <phoneticPr fontId="1"/>
  <printOptions horizontalCentered="1"/>
  <pageMargins left="0.70866141732283472" right="0.70866141732283472" top="0.35433070866141736" bottom="0.35433070866141736" header="0.31496062992125984" footer="0.31496062992125984"/>
  <pageSetup paperSize="9" scale="67" orientation="portrait" r:id="rId1"/>
  <ignoredErrors>
    <ignoredError sqref="D1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97"/>
  <sheetViews>
    <sheetView view="pageBreakPreview" topLeftCell="A64" zoomScaleNormal="160" zoomScaleSheetLayoutView="100" workbookViewId="0">
      <selection activeCell="E24" sqref="E24"/>
    </sheetView>
  </sheetViews>
  <sheetFormatPr defaultColWidth="9" defaultRowHeight="18"/>
  <cols>
    <col min="1" max="1" width="1.33203125" style="35" customWidth="1"/>
    <col min="2" max="2" width="9" style="35"/>
    <col min="3" max="3" width="9.83203125" style="40" customWidth="1"/>
    <col min="4" max="4" width="17.58203125" style="36" customWidth="1"/>
    <col min="5" max="5" width="17.58203125" style="37" customWidth="1"/>
    <col min="6" max="6" width="14" style="35" customWidth="1"/>
    <col min="7" max="7" width="17.58203125" style="35" customWidth="1"/>
    <col min="8" max="10" width="3.5" style="35" customWidth="1"/>
    <col min="11" max="13" width="5.08203125" style="35" customWidth="1"/>
    <col min="14" max="14" width="8.58203125" style="35" customWidth="1"/>
    <col min="15" max="15" width="8.58203125" style="75" customWidth="1"/>
    <col min="16" max="25" width="9" style="35"/>
    <col min="26" max="27" width="1.83203125" style="35" customWidth="1"/>
    <col min="28" max="16384" width="9" style="35"/>
  </cols>
  <sheetData>
    <row r="1" spans="2:19" ht="1.5" customHeight="1"/>
    <row r="2" spans="2:19" ht="23.25" customHeight="1" thickBot="1">
      <c r="D2" s="371" t="s">
        <v>266</v>
      </c>
      <c r="E2" s="371"/>
      <c r="F2" s="371"/>
      <c r="G2" s="371"/>
    </row>
    <row r="3" spans="2:19" ht="32.25" customHeight="1" thickTop="1" thickBot="1">
      <c r="B3" s="376" t="s">
        <v>208</v>
      </c>
      <c r="C3" s="377"/>
      <c r="D3" s="45" t="s">
        <v>201</v>
      </c>
      <c r="E3" s="53" t="s">
        <v>41</v>
      </c>
      <c r="F3" s="50" t="s">
        <v>193</v>
      </c>
      <c r="G3" s="43" t="s">
        <v>205</v>
      </c>
      <c r="K3" s="35" t="s">
        <v>41</v>
      </c>
      <c r="Q3" s="35" t="s">
        <v>251</v>
      </c>
      <c r="R3" s="35" t="s">
        <v>252</v>
      </c>
      <c r="S3" s="35" t="s">
        <v>330</v>
      </c>
    </row>
    <row r="4" spans="2:19" ht="28.5" customHeight="1" thickTop="1">
      <c r="B4" s="385" t="s">
        <v>206</v>
      </c>
      <c r="C4" s="388"/>
      <c r="D4" s="46" t="s">
        <v>207</v>
      </c>
      <c r="E4" s="54" t="e">
        <f>SUM(Q4,R4,S4)</f>
        <v>#REF!</v>
      </c>
      <c r="F4" s="51" t="e">
        <f t="shared" ref="F4:F25" si="0">RANK(E4,$E$4:$E$78)</f>
        <v>#REF!</v>
      </c>
      <c r="G4" s="44">
        <v>42766</v>
      </c>
      <c r="K4" s="35">
        <v>2104</v>
      </c>
      <c r="L4" s="63" t="e">
        <f>E4-K4</f>
        <v>#REF!</v>
      </c>
      <c r="M4" s="63"/>
      <c r="N4" s="63"/>
      <c r="Q4" s="73">
        <v>96</v>
      </c>
      <c r="R4" s="73">
        <v>1253</v>
      </c>
      <c r="S4" s="73" t="e">
        <f>COUNTIF(認証案件_2021年度!#REF!,"*"&amp;"内閣官房"&amp;"*")-(Q4+R4)</f>
        <v>#REF!</v>
      </c>
    </row>
    <row r="5" spans="2:19" ht="15.75" customHeight="1">
      <c r="B5" s="386"/>
      <c r="C5" s="380"/>
      <c r="D5" s="47" t="s">
        <v>202</v>
      </c>
      <c r="E5" s="55" t="e">
        <f t="shared" ref="E5:E69" si="1">SUM(Q5,R5,S5)</f>
        <v>#REF!</v>
      </c>
      <c r="F5" s="52" t="e">
        <f t="shared" si="0"/>
        <v>#REF!</v>
      </c>
      <c r="G5" s="39">
        <v>42940</v>
      </c>
      <c r="K5" s="35">
        <v>0</v>
      </c>
      <c r="L5" s="63" t="e">
        <f t="shared" ref="L5:L69" si="2">E5-K5</f>
        <v>#REF!</v>
      </c>
      <c r="M5" s="63"/>
      <c r="N5" s="63"/>
      <c r="Q5" s="73">
        <v>0</v>
      </c>
      <c r="R5" s="73">
        <v>0</v>
      </c>
      <c r="S5" s="73" t="e">
        <f>COUNTIF(認証案件_2021年度!#REF!,"*"&amp;"内閣府"&amp;"*")-(Q5+R5)</f>
        <v>#REF!</v>
      </c>
    </row>
    <row r="6" spans="2:19">
      <c r="B6" s="386"/>
      <c r="C6" s="380"/>
      <c r="D6" s="47" t="s">
        <v>3</v>
      </c>
      <c r="E6" s="55" t="e">
        <f>SUM(Q6,R6,S6)</f>
        <v>#REF!</v>
      </c>
      <c r="F6" s="52" t="e">
        <f t="shared" si="0"/>
        <v>#REF!</v>
      </c>
      <c r="G6" s="39">
        <v>42881</v>
      </c>
      <c r="K6" s="35">
        <v>440</v>
      </c>
      <c r="L6" s="63" t="e">
        <f t="shared" si="2"/>
        <v>#REF!</v>
      </c>
      <c r="M6" s="63"/>
      <c r="N6" s="63"/>
      <c r="Q6" s="73">
        <v>0</v>
      </c>
      <c r="R6" s="73">
        <v>208</v>
      </c>
      <c r="S6" s="73" t="e">
        <f>COUNTIF(認証案件_2021年度!#REF!,"*"&amp;○認証組織別!$D6&amp;"*")-(Q6+R6)</f>
        <v>#REF!</v>
      </c>
    </row>
    <row r="7" spans="2:19">
      <c r="B7" s="386"/>
      <c r="C7" s="380"/>
      <c r="D7" s="47" t="s">
        <v>196</v>
      </c>
      <c r="E7" s="55" t="e">
        <f t="shared" si="1"/>
        <v>#REF!</v>
      </c>
      <c r="F7" s="52" t="e">
        <f t="shared" si="0"/>
        <v>#REF!</v>
      </c>
      <c r="G7" s="39">
        <v>42881</v>
      </c>
      <c r="K7" s="35">
        <v>1453</v>
      </c>
      <c r="L7" s="63" t="e">
        <f t="shared" si="2"/>
        <v>#REF!</v>
      </c>
      <c r="M7" s="63"/>
      <c r="N7" s="63"/>
      <c r="Q7" s="38">
        <v>0</v>
      </c>
      <c r="R7" s="38">
        <v>1011</v>
      </c>
      <c r="S7" s="38" t="e">
        <f>COUNTIF(認証案件_2021年度!#REF!,"*"&amp;○認証組織別!$D7&amp;"*")-(Q7+R7)</f>
        <v>#REF!</v>
      </c>
    </row>
    <row r="8" spans="2:19" ht="16.5" customHeight="1">
      <c r="B8" s="386"/>
      <c r="C8" s="380"/>
      <c r="D8" s="47" t="s">
        <v>203</v>
      </c>
      <c r="E8" s="55" t="e">
        <f t="shared" si="1"/>
        <v>#REF!</v>
      </c>
      <c r="F8" s="52" t="e">
        <f t="shared" si="0"/>
        <v>#REF!</v>
      </c>
      <c r="G8" s="39">
        <v>42881</v>
      </c>
      <c r="K8" s="35">
        <v>1048</v>
      </c>
      <c r="L8" s="63" t="e">
        <f t="shared" si="2"/>
        <v>#REF!</v>
      </c>
      <c r="M8" s="63"/>
      <c r="N8" s="63"/>
      <c r="Q8" s="73">
        <v>0</v>
      </c>
      <c r="R8" s="73">
        <v>546</v>
      </c>
      <c r="S8" s="73" t="e">
        <f>COUNTIF(認証案件_2021年度!#REF!,"*"&amp;"国際交流基金"&amp;"*")-(Q8+R8)</f>
        <v>#REF!</v>
      </c>
    </row>
    <row r="9" spans="2:19" ht="16.5" customHeight="1">
      <c r="B9" s="386"/>
      <c r="C9" s="380"/>
      <c r="D9" s="47" t="s">
        <v>204</v>
      </c>
      <c r="E9" s="55" t="e">
        <f t="shared" si="1"/>
        <v>#REF!</v>
      </c>
      <c r="F9" s="52" t="e">
        <f t="shared" si="0"/>
        <v>#REF!</v>
      </c>
      <c r="G9" s="39">
        <v>43035</v>
      </c>
      <c r="K9" s="35">
        <v>0</v>
      </c>
      <c r="L9" s="63" t="e">
        <f t="shared" si="2"/>
        <v>#REF!</v>
      </c>
      <c r="M9" s="63"/>
      <c r="N9" s="63"/>
      <c r="Q9" s="38">
        <v>0</v>
      </c>
      <c r="R9" s="38">
        <v>0</v>
      </c>
      <c r="S9" s="38" t="e">
        <f>COUNTIF(認証案件_2021年度!#REF!,"*"&amp;○認証組織別!$D9&amp;"*")-(Q9+R9)</f>
        <v>#REF!</v>
      </c>
    </row>
    <row r="10" spans="2:19" ht="16.5" customHeight="1">
      <c r="B10" s="386"/>
      <c r="C10" s="380"/>
      <c r="D10" s="47" t="s">
        <v>229</v>
      </c>
      <c r="E10" s="55" t="e">
        <f t="shared" si="1"/>
        <v>#REF!</v>
      </c>
      <c r="F10" s="52" t="e">
        <f t="shared" si="0"/>
        <v>#REF!</v>
      </c>
      <c r="G10" s="39">
        <v>43186</v>
      </c>
      <c r="K10" s="35">
        <v>0</v>
      </c>
      <c r="L10" s="63" t="e">
        <f t="shared" si="2"/>
        <v>#REF!</v>
      </c>
      <c r="M10" s="63"/>
      <c r="N10" s="63"/>
      <c r="Q10" s="38">
        <v>0</v>
      </c>
      <c r="R10" s="38">
        <v>0</v>
      </c>
      <c r="S10" s="38" t="e">
        <f>COUNTIF(認証案件_2021年度!#REF!,"*"&amp;○認証組織別!$D10&amp;"*")-(Q10+R10)</f>
        <v>#REF!</v>
      </c>
    </row>
    <row r="11" spans="2:19" ht="16.5" customHeight="1">
      <c r="B11" s="386"/>
      <c r="C11" s="380"/>
      <c r="D11" s="47" t="s">
        <v>230</v>
      </c>
      <c r="E11" s="55" t="e">
        <f t="shared" si="1"/>
        <v>#REF!</v>
      </c>
      <c r="F11" s="52" t="e">
        <f t="shared" si="0"/>
        <v>#REF!</v>
      </c>
      <c r="G11" s="39">
        <v>43245</v>
      </c>
      <c r="K11" s="35">
        <v>5</v>
      </c>
      <c r="L11" s="63" t="e">
        <f t="shared" si="2"/>
        <v>#REF!</v>
      </c>
      <c r="M11" s="63"/>
      <c r="O11" s="35"/>
      <c r="Q11" s="38">
        <v>0</v>
      </c>
      <c r="R11" s="38">
        <v>0</v>
      </c>
      <c r="S11" s="38" t="e">
        <f>COUNTIF(認証案件_2021年度!#REF!,"*"&amp;○認証組織別!$D11&amp;"*")-(Q11+R11)</f>
        <v>#REF!</v>
      </c>
    </row>
    <row r="12" spans="2:19" ht="16.5" customHeight="1">
      <c r="B12" s="387"/>
      <c r="C12" s="381"/>
      <c r="D12" s="47" t="s">
        <v>307</v>
      </c>
      <c r="E12" s="55" t="e">
        <f>SUM(Q12,R12,S12)</f>
        <v>#REF!</v>
      </c>
      <c r="F12" s="52" t="e">
        <f t="shared" si="0"/>
        <v>#REF!</v>
      </c>
      <c r="G12" s="39">
        <v>43617</v>
      </c>
      <c r="K12" s="35">
        <v>0</v>
      </c>
      <c r="L12" s="63" t="e">
        <f>E12-K12</f>
        <v>#REF!</v>
      </c>
      <c r="M12" s="63"/>
      <c r="N12" s="86" t="s">
        <v>256</v>
      </c>
      <c r="O12" s="85" t="s">
        <v>259</v>
      </c>
      <c r="Q12" s="38">
        <v>0</v>
      </c>
      <c r="R12" s="38">
        <v>0</v>
      </c>
      <c r="S12" s="38" t="e">
        <f>COUNTIF(認証案件_2021年度!#REF!,"*"&amp;○認証組織別!$D12&amp;"*")-(Q12+R12)</f>
        <v>#REF!</v>
      </c>
    </row>
    <row r="13" spans="2:19">
      <c r="B13" s="372" t="s">
        <v>226</v>
      </c>
      <c r="C13" s="368" t="s">
        <v>47</v>
      </c>
      <c r="D13" s="48" t="s">
        <v>48</v>
      </c>
      <c r="E13" s="55" t="e">
        <f t="shared" si="1"/>
        <v>#REF!</v>
      </c>
      <c r="F13" s="52" t="e">
        <f t="shared" si="0"/>
        <v>#REF!</v>
      </c>
      <c r="G13" s="39">
        <v>42940</v>
      </c>
      <c r="K13" s="35">
        <v>107</v>
      </c>
      <c r="L13" s="63" t="e">
        <f t="shared" si="2"/>
        <v>#REF!</v>
      </c>
      <c r="M13" s="63"/>
      <c r="N13" s="76">
        <f>○都道府県別!D3</f>
        <v>3</v>
      </c>
      <c r="O13" s="77" t="e">
        <f>(E13+E14)/N13</f>
        <v>#REF!</v>
      </c>
      <c r="Q13" s="38">
        <v>0</v>
      </c>
      <c r="R13" s="38">
        <v>39</v>
      </c>
      <c r="S13" s="38" t="e">
        <f>COUNTIF(認証案件_2021年度!#REF!,"*"&amp;○認証組織別!$D13&amp;"*")-(Q13+R13)</f>
        <v>#REF!</v>
      </c>
    </row>
    <row r="14" spans="2:19">
      <c r="B14" s="373"/>
      <c r="C14" s="369"/>
      <c r="D14" s="48" t="s">
        <v>136</v>
      </c>
      <c r="E14" s="55" t="e">
        <f>SUM(Q14,R14,S14)</f>
        <v>#REF!</v>
      </c>
      <c r="F14" s="52" t="e">
        <f t="shared" si="0"/>
        <v>#REF!</v>
      </c>
      <c r="G14" s="39">
        <v>43437</v>
      </c>
      <c r="K14" s="35">
        <v>0</v>
      </c>
      <c r="L14" s="63" t="e">
        <f t="shared" si="2"/>
        <v>#REF!</v>
      </c>
      <c r="M14" s="63"/>
      <c r="N14" s="83" t="s">
        <v>257</v>
      </c>
      <c r="O14" s="84" t="e">
        <f>(E14)/N14</f>
        <v>#REF!</v>
      </c>
      <c r="Q14" s="38">
        <v>0</v>
      </c>
      <c r="R14" s="38">
        <v>0</v>
      </c>
      <c r="S14" s="38" t="e">
        <f>COUNTIF(認証案件_2021年度!#REF!,"*"&amp;○認証組織別!$D14&amp;"*")-(Q14+R14)</f>
        <v>#REF!</v>
      </c>
    </row>
    <row r="15" spans="2:19">
      <c r="B15" s="374"/>
      <c r="C15" s="41" t="s">
        <v>49</v>
      </c>
      <c r="D15" s="48" t="s">
        <v>154</v>
      </c>
      <c r="E15" s="55" t="e">
        <f t="shared" si="1"/>
        <v>#REF!</v>
      </c>
      <c r="F15" s="52" t="e">
        <f t="shared" si="0"/>
        <v>#REF!</v>
      </c>
      <c r="G15" s="39">
        <v>43413</v>
      </c>
      <c r="K15" s="35">
        <v>0</v>
      </c>
      <c r="L15" s="63" t="e">
        <f t="shared" si="2"/>
        <v>#REF!</v>
      </c>
      <c r="M15" s="63"/>
      <c r="N15" s="76">
        <f>○都道府県別!D4</f>
        <v>1</v>
      </c>
      <c r="O15" s="77" t="e">
        <f>(E15)/N15</f>
        <v>#REF!</v>
      </c>
      <c r="Q15" s="38">
        <v>0</v>
      </c>
      <c r="R15" s="38">
        <v>0</v>
      </c>
      <c r="S15" s="38" t="e">
        <f>COUNTIF(認証案件_2021年度!#REF!,"*"&amp;○認証組織別!$D15&amp;"*")-(Q15+R15)</f>
        <v>#REF!</v>
      </c>
    </row>
    <row r="16" spans="2:19">
      <c r="B16" s="374"/>
      <c r="C16" s="41" t="s">
        <v>51</v>
      </c>
      <c r="D16" s="48" t="s">
        <v>153</v>
      </c>
      <c r="E16" s="55" t="e">
        <f>SUM(Q16,R16,S16)</f>
        <v>#REF!</v>
      </c>
      <c r="F16" s="52" t="e">
        <f t="shared" si="0"/>
        <v>#REF!</v>
      </c>
      <c r="G16" s="39">
        <v>42940</v>
      </c>
      <c r="K16" s="35">
        <v>25</v>
      </c>
      <c r="L16" s="63" t="e">
        <f t="shared" si="2"/>
        <v>#REF!</v>
      </c>
      <c r="M16" s="63"/>
      <c r="N16" s="76">
        <f>○都道府県別!D5</f>
        <v>1</v>
      </c>
      <c r="O16" s="77" t="e">
        <f t="shared" ref="O16:O78" si="3">(E16)/N16</f>
        <v>#REF!</v>
      </c>
      <c r="Q16" s="38">
        <v>0</v>
      </c>
      <c r="R16" s="38">
        <v>12</v>
      </c>
      <c r="S16" s="38" t="e">
        <f>COUNTIF(認証案件_2021年度!#REF!,"*"&amp;○認証組織別!$D16&amp;"*")-(Q16+R16)</f>
        <v>#REF!</v>
      </c>
    </row>
    <row r="17" spans="1:19" s="64" customFormat="1">
      <c r="A17" s="36"/>
      <c r="B17" s="374"/>
      <c r="C17" s="368" t="s">
        <v>236</v>
      </c>
      <c r="D17" s="48" t="s">
        <v>152</v>
      </c>
      <c r="E17" s="65" t="e">
        <f t="shared" si="1"/>
        <v>#REF!</v>
      </c>
      <c r="F17" s="66" t="e">
        <f t="shared" si="0"/>
        <v>#REF!</v>
      </c>
      <c r="G17" s="67">
        <v>43313</v>
      </c>
      <c r="K17" s="64">
        <v>6</v>
      </c>
      <c r="L17" s="63" t="e">
        <f t="shared" si="2"/>
        <v>#REF!</v>
      </c>
      <c r="M17" s="63"/>
      <c r="N17" s="76">
        <f>○都道府県別!D6</f>
        <v>1</v>
      </c>
      <c r="O17" s="77" t="e">
        <f>(E17+E18)/N17</f>
        <v>#REF!</v>
      </c>
      <c r="Q17" s="74">
        <v>0</v>
      </c>
      <c r="R17" s="74">
        <v>0</v>
      </c>
      <c r="S17" s="74" t="e">
        <f>COUNTIF(認証案件_2021年度!#REF!,"*"&amp;○認証組織別!$D17&amp;"*")-(Q17+R17)</f>
        <v>#REF!</v>
      </c>
    </row>
    <row r="18" spans="1:19">
      <c r="B18" s="374"/>
      <c r="C18" s="369"/>
      <c r="D18" s="48" t="s">
        <v>190</v>
      </c>
      <c r="E18" s="55" t="e">
        <f t="shared" si="1"/>
        <v>#REF!</v>
      </c>
      <c r="F18" s="52" t="e">
        <f t="shared" si="0"/>
        <v>#REF!</v>
      </c>
      <c r="G18" s="39">
        <v>42979</v>
      </c>
      <c r="K18" s="35">
        <v>51</v>
      </c>
      <c r="L18" s="63" t="e">
        <f t="shared" si="2"/>
        <v>#REF!</v>
      </c>
      <c r="M18" s="63"/>
      <c r="N18" s="83" t="s">
        <v>258</v>
      </c>
      <c r="O18" s="84" t="e">
        <f t="shared" si="3"/>
        <v>#REF!</v>
      </c>
      <c r="Q18" s="38">
        <v>0</v>
      </c>
      <c r="R18" s="38">
        <v>7</v>
      </c>
      <c r="S18" s="38" t="e">
        <f>COUNTIF(認証案件_2021年度!#REF!,"*"&amp;○認証組織別!$D18&amp;"*")-(Q18+R18)</f>
        <v>#REF!</v>
      </c>
    </row>
    <row r="19" spans="1:19">
      <c r="B19" s="374"/>
      <c r="C19" s="41" t="s">
        <v>55</v>
      </c>
      <c r="D19" s="48" t="s">
        <v>217</v>
      </c>
      <c r="E19" s="55" t="e">
        <f t="shared" si="1"/>
        <v>#REF!</v>
      </c>
      <c r="F19" s="52" t="e">
        <f t="shared" si="0"/>
        <v>#REF!</v>
      </c>
      <c r="G19" s="39">
        <v>43191</v>
      </c>
      <c r="K19" s="35">
        <v>19</v>
      </c>
      <c r="L19" s="63" t="e">
        <f t="shared" si="2"/>
        <v>#REF!</v>
      </c>
      <c r="M19" s="63"/>
      <c r="N19" s="76">
        <f>○都道府県別!D7</f>
        <v>0</v>
      </c>
      <c r="O19" s="77" t="e">
        <f t="shared" si="3"/>
        <v>#REF!</v>
      </c>
      <c r="Q19" s="38">
        <v>0</v>
      </c>
      <c r="R19" s="38">
        <v>0</v>
      </c>
      <c r="S19" s="38" t="e">
        <f>COUNTIF(認証案件_2021年度!#REF!,"*"&amp;○認証組織別!$D19&amp;"*")-(Q19+R19)</f>
        <v>#REF!</v>
      </c>
    </row>
    <row r="20" spans="1:19">
      <c r="B20" s="374"/>
      <c r="C20" s="41" t="s">
        <v>57</v>
      </c>
      <c r="D20" s="48" t="s">
        <v>261</v>
      </c>
      <c r="E20" s="55" t="e">
        <f>SUM(Q20,R20,S20)</f>
        <v>#REF!</v>
      </c>
      <c r="F20" s="52" t="e">
        <f t="shared" si="0"/>
        <v>#REF!</v>
      </c>
      <c r="G20" s="39">
        <v>43405</v>
      </c>
      <c r="K20" s="35">
        <v>30</v>
      </c>
      <c r="L20" s="63" t="e">
        <f t="shared" si="2"/>
        <v>#REF!</v>
      </c>
      <c r="M20" s="63"/>
      <c r="N20" s="76">
        <f>○都道府県別!D8</f>
        <v>2</v>
      </c>
      <c r="O20" s="77" t="e">
        <f t="shared" si="3"/>
        <v>#REF!</v>
      </c>
      <c r="Q20" s="38">
        <v>0</v>
      </c>
      <c r="R20" s="38">
        <v>0</v>
      </c>
      <c r="S20" s="38" t="e">
        <f>COUNTIF(認証案件_2021年度!#REF!,"*"&amp;○認証組織別!$D20&amp;"*")-(Q20+R20)</f>
        <v>#REF!</v>
      </c>
    </row>
    <row r="21" spans="1:19">
      <c r="B21" s="374"/>
      <c r="C21" s="41" t="s">
        <v>59</v>
      </c>
      <c r="D21" s="48" t="s">
        <v>155</v>
      </c>
      <c r="E21" s="55" t="e">
        <f>SUM(Q21,R21,S21)</f>
        <v>#REF!</v>
      </c>
      <c r="F21" s="52" t="e">
        <f t="shared" si="0"/>
        <v>#REF!</v>
      </c>
      <c r="G21" s="39">
        <v>43441</v>
      </c>
      <c r="K21" s="35">
        <v>0</v>
      </c>
      <c r="L21" s="63" t="e">
        <f t="shared" si="2"/>
        <v>#REF!</v>
      </c>
      <c r="M21" s="63"/>
      <c r="N21" s="76">
        <f>○都道府県別!D9</f>
        <v>1</v>
      </c>
      <c r="O21" s="77" t="e">
        <f t="shared" si="3"/>
        <v>#REF!</v>
      </c>
      <c r="Q21" s="38">
        <v>0</v>
      </c>
      <c r="R21" s="38">
        <v>0</v>
      </c>
      <c r="S21" s="38" t="e">
        <f>COUNTIF(認証案件_2021年度!#REF!,"*"&amp;○認証組織別!$D21&amp;"*")-(Q21+R21)</f>
        <v>#REF!</v>
      </c>
    </row>
    <row r="22" spans="1:19">
      <c r="B22" s="374"/>
      <c r="C22" s="41" t="s">
        <v>61</v>
      </c>
      <c r="D22" s="48" t="s">
        <v>198</v>
      </c>
      <c r="E22" s="55" t="e">
        <f t="shared" si="1"/>
        <v>#REF!</v>
      </c>
      <c r="F22" s="52" t="e">
        <f t="shared" si="0"/>
        <v>#REF!</v>
      </c>
      <c r="G22" s="39">
        <v>43035</v>
      </c>
      <c r="K22" s="35">
        <v>252</v>
      </c>
      <c r="L22" s="63" t="e">
        <f t="shared" si="2"/>
        <v>#REF!</v>
      </c>
      <c r="M22" s="63"/>
      <c r="N22" s="76">
        <f>○都道府県別!D10</f>
        <v>1</v>
      </c>
      <c r="O22" s="77" t="e">
        <f t="shared" si="3"/>
        <v>#REF!</v>
      </c>
      <c r="Q22" s="38">
        <v>0</v>
      </c>
      <c r="R22" s="38">
        <v>4</v>
      </c>
      <c r="S22" s="38" t="e">
        <f>COUNTIF(認証案件_2021年度!#REF!,"*"&amp;○認証組織別!$D22&amp;"*")-(Q22+R22)</f>
        <v>#REF!</v>
      </c>
    </row>
    <row r="23" spans="1:19">
      <c r="B23" s="374"/>
      <c r="C23" s="41" t="s">
        <v>63</v>
      </c>
      <c r="D23" s="48" t="s">
        <v>32</v>
      </c>
      <c r="E23" s="55" t="e">
        <f t="shared" si="1"/>
        <v>#REF!</v>
      </c>
      <c r="F23" s="52" t="e">
        <f t="shared" si="0"/>
        <v>#REF!</v>
      </c>
      <c r="G23" s="39">
        <v>42940</v>
      </c>
      <c r="K23" s="35">
        <v>87</v>
      </c>
      <c r="L23" s="63" t="e">
        <f t="shared" si="2"/>
        <v>#REF!</v>
      </c>
      <c r="M23" s="63"/>
      <c r="N23" s="76">
        <f>○都道府県別!D11</f>
        <v>2</v>
      </c>
      <c r="O23" s="77" t="e">
        <f t="shared" si="3"/>
        <v>#REF!</v>
      </c>
      <c r="Q23" s="38">
        <v>0</v>
      </c>
      <c r="R23" s="38">
        <v>38</v>
      </c>
      <c r="S23" s="38" t="e">
        <f>COUNTIF(認証案件_2021年度!#REF!,"*"&amp;○認証組織別!$D23&amp;"*")-(Q23+R23)</f>
        <v>#REF!</v>
      </c>
    </row>
    <row r="24" spans="1:19">
      <c r="B24" s="374"/>
      <c r="C24" s="41" t="s">
        <v>65</v>
      </c>
      <c r="D24" s="48" t="s">
        <v>149</v>
      </c>
      <c r="E24" s="55" t="e">
        <f>SUM(Q24,R24,S24)-6</f>
        <v>#REF!</v>
      </c>
      <c r="F24" s="52" t="e">
        <f t="shared" si="0"/>
        <v>#REF!</v>
      </c>
      <c r="G24" s="39">
        <v>42940</v>
      </c>
      <c r="K24" s="35">
        <v>40</v>
      </c>
      <c r="L24" s="63" t="e">
        <f t="shared" si="2"/>
        <v>#REF!</v>
      </c>
      <c r="M24" s="63"/>
      <c r="N24" s="76">
        <f>○都道府県別!D12</f>
        <v>-6</v>
      </c>
      <c r="O24" s="77" t="e">
        <f t="shared" si="3"/>
        <v>#REF!</v>
      </c>
      <c r="Q24" s="38">
        <v>0</v>
      </c>
      <c r="R24" s="38">
        <v>26</v>
      </c>
      <c r="S24" s="38" t="e">
        <f>COUNTIF(認証案件_2021年度!#REF!,"*"&amp;○認証組織別!$D24&amp;"*")-(Q24+R24)</f>
        <v>#REF!</v>
      </c>
    </row>
    <row r="25" spans="1:19">
      <c r="B25" s="374"/>
      <c r="C25" s="368" t="s">
        <v>66</v>
      </c>
      <c r="D25" s="48" t="s">
        <v>111</v>
      </c>
      <c r="E25" s="55" t="e">
        <f t="shared" si="1"/>
        <v>#REF!</v>
      </c>
      <c r="F25" s="52" t="e">
        <f t="shared" si="0"/>
        <v>#REF!</v>
      </c>
      <c r="G25" s="39">
        <v>42940</v>
      </c>
      <c r="K25" s="35">
        <v>325</v>
      </c>
      <c r="L25" s="63" t="e">
        <f t="shared" si="2"/>
        <v>#REF!</v>
      </c>
      <c r="M25" s="63"/>
      <c r="N25" s="76">
        <f>○都道府県別!D13</f>
        <v>2</v>
      </c>
      <c r="O25" s="77" t="e">
        <f>(E25+E26)/N25</f>
        <v>#REF!</v>
      </c>
      <c r="Q25" s="38">
        <v>0</v>
      </c>
      <c r="R25" s="38">
        <v>89</v>
      </c>
      <c r="S25" s="38" t="e">
        <f>COUNTIF(認証案件_2021年度!#REF!,"*"&amp;○認証組織別!$D25&amp;"*")-(Q25+R25)</f>
        <v>#REF!</v>
      </c>
    </row>
    <row r="26" spans="1:19">
      <c r="B26" s="374"/>
      <c r="C26" s="369"/>
      <c r="D26" s="48" t="s">
        <v>253</v>
      </c>
      <c r="E26" s="55"/>
      <c r="F26" s="52"/>
      <c r="G26" s="39"/>
      <c r="L26" s="63">
        <f t="shared" si="2"/>
        <v>0</v>
      </c>
      <c r="M26" s="63"/>
      <c r="N26" s="83" t="s">
        <v>258</v>
      </c>
      <c r="O26" s="84" t="e">
        <f t="shared" si="3"/>
        <v>#VALUE!</v>
      </c>
      <c r="Q26" s="38">
        <v>0</v>
      </c>
      <c r="R26" s="38">
        <v>0</v>
      </c>
      <c r="S26" s="38" t="e">
        <f>COUNTIF(認証案件_2021年度!#REF!,"*"&amp;○認証組織別!$D26&amp;"*")-(Q26+R26)</f>
        <v>#REF!</v>
      </c>
    </row>
    <row r="27" spans="1:19">
      <c r="B27" s="374"/>
      <c r="C27" s="368" t="s">
        <v>67</v>
      </c>
      <c r="D27" s="48" t="s">
        <v>35</v>
      </c>
      <c r="E27" s="55" t="e">
        <f t="shared" si="1"/>
        <v>#REF!</v>
      </c>
      <c r="F27" s="52" t="e">
        <f>RANK(E27,$E$4:$E$78)</f>
        <v>#REF!</v>
      </c>
      <c r="G27" s="39">
        <v>42940</v>
      </c>
      <c r="K27" s="35">
        <v>137</v>
      </c>
      <c r="L27" s="63" t="e">
        <f t="shared" si="2"/>
        <v>#REF!</v>
      </c>
      <c r="M27" s="63"/>
      <c r="N27" s="76">
        <f>○都道府県別!D14</f>
        <v>2</v>
      </c>
      <c r="O27" s="77" t="e">
        <f>(E27+E28)/N27</f>
        <v>#REF!</v>
      </c>
      <c r="Q27" s="38">
        <v>0</v>
      </c>
      <c r="R27" s="38">
        <v>50</v>
      </c>
      <c r="S27" s="38" t="e">
        <f>COUNTIF(認証案件_2021年度!#REF!,"*"&amp;○認証組織別!$D27&amp;"*")-(Q27+R27)</f>
        <v>#REF!</v>
      </c>
    </row>
    <row r="28" spans="1:19">
      <c r="B28" s="374"/>
      <c r="C28" s="369"/>
      <c r="D28" s="48" t="s">
        <v>253</v>
      </c>
      <c r="E28" s="55"/>
      <c r="F28" s="52"/>
      <c r="G28" s="39"/>
      <c r="L28" s="63">
        <f t="shared" si="2"/>
        <v>0</v>
      </c>
      <c r="M28" s="63"/>
      <c r="N28" s="83" t="s">
        <v>258</v>
      </c>
      <c r="O28" s="84" t="e">
        <f t="shared" si="3"/>
        <v>#VALUE!</v>
      </c>
      <c r="Q28" s="38">
        <v>0</v>
      </c>
      <c r="R28" s="38">
        <v>0</v>
      </c>
      <c r="S28" s="38" t="e">
        <f>COUNTIF(認証案件_2021年度!#REF!,"*"&amp;○認証組織別!$D28&amp;"*")-(Q28+R28)</f>
        <v>#REF!</v>
      </c>
    </row>
    <row r="29" spans="1:19">
      <c r="B29" s="374"/>
      <c r="C29" s="41" t="s">
        <v>68</v>
      </c>
      <c r="D29" s="48" t="s">
        <v>253</v>
      </c>
      <c r="E29" s="55"/>
      <c r="F29" s="52"/>
      <c r="G29" s="38"/>
      <c r="L29" s="63">
        <f t="shared" si="2"/>
        <v>0</v>
      </c>
      <c r="M29" s="63"/>
      <c r="N29" s="76">
        <f>○都道府県別!D15</f>
        <v>24</v>
      </c>
      <c r="O29" s="77">
        <f t="shared" si="3"/>
        <v>0</v>
      </c>
      <c r="Q29" s="38">
        <v>0</v>
      </c>
      <c r="R29" s="38">
        <v>0</v>
      </c>
      <c r="S29" s="38" t="e">
        <f>COUNTIF(認証案件_2021年度!#REF!,"*"&amp;○認証組織別!$D29&amp;"*")-(Q29+R29)</f>
        <v>#REF!</v>
      </c>
    </row>
    <row r="30" spans="1:19">
      <c r="B30" s="374"/>
      <c r="C30" s="368" t="s">
        <v>69</v>
      </c>
      <c r="D30" s="48" t="s">
        <v>239</v>
      </c>
      <c r="E30" s="55" t="e">
        <f t="shared" si="1"/>
        <v>#REF!</v>
      </c>
      <c r="F30" s="52" t="e">
        <f>RANK(E30,$E$4:$E$78)</f>
        <v>#REF!</v>
      </c>
      <c r="G30" s="39">
        <v>43344</v>
      </c>
      <c r="K30" s="35">
        <v>8</v>
      </c>
      <c r="L30" s="63" t="e">
        <f t="shared" si="2"/>
        <v>#REF!</v>
      </c>
      <c r="M30" s="63"/>
      <c r="N30" s="76">
        <f>○都道府県別!D16</f>
        <v>12</v>
      </c>
      <c r="O30" s="77" t="e">
        <f>(E30+E31+E32+E33)/N30</f>
        <v>#REF!</v>
      </c>
      <c r="Q30" s="38">
        <v>0</v>
      </c>
      <c r="R30" s="38">
        <v>0</v>
      </c>
      <c r="S30" s="38" t="e">
        <f>COUNTIF(認証案件_2021年度!#REF!,"*"&amp;○認証組織別!$D30&amp;"*")-(Q30+R30)</f>
        <v>#REF!</v>
      </c>
    </row>
    <row r="31" spans="1:19">
      <c r="B31" s="374"/>
      <c r="C31" s="378"/>
      <c r="D31" s="48" t="s">
        <v>144</v>
      </c>
      <c r="E31" s="55" t="e">
        <f t="shared" si="1"/>
        <v>#REF!</v>
      </c>
      <c r="F31" s="52" t="e">
        <f>RANK(E31,$E$4:$E$78)</f>
        <v>#REF!</v>
      </c>
      <c r="G31" s="39">
        <v>42940</v>
      </c>
      <c r="K31" s="35">
        <v>208</v>
      </c>
      <c r="L31" s="63" t="e">
        <f t="shared" si="2"/>
        <v>#REF!</v>
      </c>
      <c r="M31" s="63"/>
      <c r="N31" s="81" t="s">
        <v>258</v>
      </c>
      <c r="O31" s="82" t="e">
        <f t="shared" si="3"/>
        <v>#REF!</v>
      </c>
      <c r="Q31" s="38">
        <v>0</v>
      </c>
      <c r="R31" s="38">
        <v>103</v>
      </c>
      <c r="S31" s="38" t="e">
        <f>COUNTIF(認証案件_2021年度!#REF!,"*"&amp;○認証組織別!$D31&amp;"*")-(Q31+R31)</f>
        <v>#REF!</v>
      </c>
    </row>
    <row r="32" spans="1:19">
      <c r="B32" s="374"/>
      <c r="C32" s="378"/>
      <c r="D32" s="48" t="s">
        <v>216</v>
      </c>
      <c r="E32" s="55" t="e">
        <f t="shared" si="1"/>
        <v>#REF!</v>
      </c>
      <c r="F32" s="52" t="e">
        <f>RANK(E32,$E$4:$E$78)</f>
        <v>#REF!</v>
      </c>
      <c r="G32" s="39">
        <v>43160</v>
      </c>
      <c r="K32" s="35">
        <v>114</v>
      </c>
      <c r="L32" s="63" t="e">
        <f t="shared" si="2"/>
        <v>#REF!</v>
      </c>
      <c r="M32" s="63"/>
      <c r="N32" s="81" t="s">
        <v>258</v>
      </c>
      <c r="O32" s="82" t="e">
        <f t="shared" si="3"/>
        <v>#REF!</v>
      </c>
      <c r="Q32" s="38">
        <v>0</v>
      </c>
      <c r="R32" s="38">
        <v>2</v>
      </c>
      <c r="S32" s="38" t="e">
        <f>COUNTIF(認証案件_2021年度!#REF!,"*"&amp;○認証組織別!$D32&amp;"*")-(Q32+R32)</f>
        <v>#REF!</v>
      </c>
    </row>
    <row r="33" spans="1:19">
      <c r="B33" s="374"/>
      <c r="C33" s="369"/>
      <c r="D33" s="48" t="s">
        <v>253</v>
      </c>
      <c r="E33" s="55"/>
      <c r="F33" s="52"/>
      <c r="G33" s="39"/>
      <c r="L33" s="63">
        <f t="shared" si="2"/>
        <v>0</v>
      </c>
      <c r="M33" s="63"/>
      <c r="N33" s="81" t="s">
        <v>258</v>
      </c>
      <c r="O33" s="82" t="e">
        <f t="shared" si="3"/>
        <v>#VALUE!</v>
      </c>
      <c r="Q33" s="38">
        <v>0</v>
      </c>
      <c r="R33" s="38">
        <v>0</v>
      </c>
      <c r="S33" s="38" t="e">
        <f>COUNTIF(認証案件_2021年度!#REF!,"*"&amp;○認証組織別!$D33&amp;"*")-(Q33+R33)</f>
        <v>#REF!</v>
      </c>
    </row>
    <row r="34" spans="1:19">
      <c r="B34" s="374"/>
      <c r="C34" s="368" t="s">
        <v>70</v>
      </c>
      <c r="D34" s="48" t="s">
        <v>146</v>
      </c>
      <c r="E34" s="55" t="e">
        <f t="shared" si="1"/>
        <v>#REF!</v>
      </c>
      <c r="F34" s="52" t="e">
        <f t="shared" ref="F34:F45" si="4">RANK(E34,$E$4:$E$78)</f>
        <v>#REF!</v>
      </c>
      <c r="G34" s="39">
        <v>43191</v>
      </c>
      <c r="K34" s="35">
        <v>50</v>
      </c>
      <c r="L34" s="63" t="e">
        <f t="shared" si="2"/>
        <v>#REF!</v>
      </c>
      <c r="M34" s="63"/>
      <c r="N34" s="76">
        <f>○都道府県別!D17</f>
        <v>7</v>
      </c>
      <c r="O34" s="77" t="e">
        <f>(E34+E35)/N34</f>
        <v>#REF!</v>
      </c>
      <c r="Q34" s="38">
        <v>0</v>
      </c>
      <c r="R34" s="38">
        <v>0</v>
      </c>
      <c r="S34" s="38" t="e">
        <f>COUNTIF(認証案件_2021年度!#REF!,"*"&amp;○認証組織別!$D34&amp;"*")-(Q34+R34)</f>
        <v>#REF!</v>
      </c>
    </row>
    <row r="35" spans="1:19">
      <c r="B35" s="374"/>
      <c r="C35" s="369"/>
      <c r="D35" s="48" t="s">
        <v>113</v>
      </c>
      <c r="E35" s="55" t="e">
        <f t="shared" si="1"/>
        <v>#REF!</v>
      </c>
      <c r="F35" s="52" t="e">
        <f t="shared" si="4"/>
        <v>#REF!</v>
      </c>
      <c r="G35" s="39">
        <v>42881</v>
      </c>
      <c r="K35" s="35">
        <v>170</v>
      </c>
      <c r="L35" s="63" t="e">
        <f t="shared" si="2"/>
        <v>#REF!</v>
      </c>
      <c r="M35" s="63"/>
      <c r="N35" s="79" t="s">
        <v>258</v>
      </c>
      <c r="O35" s="80" t="e">
        <f t="shared" si="3"/>
        <v>#REF!</v>
      </c>
      <c r="Q35" s="38">
        <v>0</v>
      </c>
      <c r="R35" s="38">
        <v>97</v>
      </c>
      <c r="S35" s="38" t="e">
        <f>COUNTIF(認証案件_2021年度!#REF!,"*"&amp;○認証組織別!$D35&amp;"*")-(Q35+R35)</f>
        <v>#REF!</v>
      </c>
    </row>
    <row r="36" spans="1:19">
      <c r="B36" s="374"/>
      <c r="C36" s="41" t="s">
        <v>71</v>
      </c>
      <c r="D36" s="48" t="s">
        <v>231</v>
      </c>
      <c r="E36" s="55" t="e">
        <f t="shared" si="1"/>
        <v>#REF!</v>
      </c>
      <c r="F36" s="52" t="e">
        <f t="shared" si="4"/>
        <v>#REF!</v>
      </c>
      <c r="G36" s="39">
        <v>43216</v>
      </c>
      <c r="K36" s="35">
        <v>14</v>
      </c>
      <c r="L36" s="63" t="e">
        <f t="shared" si="2"/>
        <v>#REF!</v>
      </c>
      <c r="M36" s="63"/>
      <c r="N36" s="76">
        <f>○都道府県別!D18</f>
        <v>0</v>
      </c>
      <c r="O36" s="77" t="e">
        <f t="shared" si="3"/>
        <v>#REF!</v>
      </c>
      <c r="Q36" s="38">
        <v>0</v>
      </c>
      <c r="R36" s="38">
        <v>0</v>
      </c>
      <c r="S36" s="38" t="e">
        <f>COUNTIF(認証案件_2021年度!#REF!,"*"&amp;○認証組織別!$D36&amp;"*")-(Q36+R36)</f>
        <v>#REF!</v>
      </c>
    </row>
    <row r="37" spans="1:19">
      <c r="B37" s="374"/>
      <c r="C37" s="41" t="s">
        <v>72</v>
      </c>
      <c r="D37" s="48" t="s">
        <v>215</v>
      </c>
      <c r="E37" s="55" t="e">
        <f t="shared" si="1"/>
        <v>#REF!</v>
      </c>
      <c r="F37" s="52" t="e">
        <f t="shared" si="4"/>
        <v>#REF!</v>
      </c>
      <c r="G37" s="39">
        <v>43130</v>
      </c>
      <c r="K37" s="35">
        <v>52</v>
      </c>
      <c r="L37" s="63" t="e">
        <f t="shared" si="2"/>
        <v>#REF!</v>
      </c>
      <c r="M37" s="63"/>
      <c r="N37" s="76">
        <f>○都道府県別!D19</f>
        <v>9</v>
      </c>
      <c r="O37" s="77" t="e">
        <f t="shared" si="3"/>
        <v>#REF!</v>
      </c>
      <c r="Q37" s="38">
        <v>0</v>
      </c>
      <c r="R37" s="38">
        <v>15</v>
      </c>
      <c r="S37" s="38" t="e">
        <f>COUNTIF(認証案件_2021年度!#REF!,"*"&amp;○認証組織別!$D37&amp;"*")-(Q37+R37)</f>
        <v>#REF!</v>
      </c>
    </row>
    <row r="38" spans="1:19">
      <c r="B38" s="374"/>
      <c r="C38" s="41" t="s">
        <v>73</v>
      </c>
      <c r="D38" s="48" t="s">
        <v>246</v>
      </c>
      <c r="E38" s="55" t="e">
        <f t="shared" si="1"/>
        <v>#REF!</v>
      </c>
      <c r="F38" s="52" t="e">
        <f t="shared" si="4"/>
        <v>#REF!</v>
      </c>
      <c r="G38" s="39">
        <v>43390</v>
      </c>
      <c r="K38" s="35">
        <v>0</v>
      </c>
      <c r="L38" s="63" t="e">
        <f t="shared" si="2"/>
        <v>#REF!</v>
      </c>
      <c r="M38" s="63"/>
      <c r="N38" s="76">
        <f>○都道府県別!D20</f>
        <v>0</v>
      </c>
      <c r="O38" s="77" t="e">
        <f t="shared" si="3"/>
        <v>#REF!</v>
      </c>
      <c r="Q38" s="38">
        <v>0</v>
      </c>
      <c r="R38" s="38">
        <v>0</v>
      </c>
      <c r="S38" s="38" t="e">
        <f>COUNTIF(認証案件_2021年度!#REF!,"*"&amp;○認証組織別!$D38&amp;"*")-(Q38+R38)</f>
        <v>#REF!</v>
      </c>
    </row>
    <row r="39" spans="1:19">
      <c r="B39" s="374"/>
      <c r="C39" s="41" t="s">
        <v>74</v>
      </c>
      <c r="D39" s="48" t="s">
        <v>112</v>
      </c>
      <c r="E39" s="55" t="e">
        <f t="shared" si="1"/>
        <v>#REF!</v>
      </c>
      <c r="F39" s="52" t="e">
        <f t="shared" si="4"/>
        <v>#REF!</v>
      </c>
      <c r="G39" s="39">
        <v>42940</v>
      </c>
      <c r="K39" s="35">
        <v>167</v>
      </c>
      <c r="L39" s="63" t="e">
        <f t="shared" si="2"/>
        <v>#REF!</v>
      </c>
      <c r="M39" s="63"/>
      <c r="N39" s="76">
        <f>○都道府県別!D21</f>
        <v>0</v>
      </c>
      <c r="O39" s="77" t="e">
        <f t="shared" si="3"/>
        <v>#REF!</v>
      </c>
      <c r="Q39" s="38">
        <v>0</v>
      </c>
      <c r="R39" s="38">
        <v>96</v>
      </c>
      <c r="S39" s="38" t="e">
        <f>COUNTIF(認証案件_2021年度!#REF!,"*"&amp;○認証組織別!$D39&amp;"*")-(Q39+R39)</f>
        <v>#REF!</v>
      </c>
    </row>
    <row r="40" spans="1:19">
      <c r="B40" s="374"/>
      <c r="C40" s="41" t="s">
        <v>75</v>
      </c>
      <c r="D40" s="48" t="s">
        <v>75</v>
      </c>
      <c r="E40" s="55" t="e">
        <f t="shared" si="1"/>
        <v>#REF!</v>
      </c>
      <c r="F40" s="52" t="e">
        <f t="shared" si="4"/>
        <v>#REF!</v>
      </c>
      <c r="G40" s="39">
        <v>43130</v>
      </c>
      <c r="K40" s="35">
        <v>6</v>
      </c>
      <c r="L40" s="63" t="e">
        <f t="shared" si="2"/>
        <v>#REF!</v>
      </c>
      <c r="M40" s="63"/>
      <c r="N40" s="76">
        <f>○都道府県別!D22</f>
        <v>0</v>
      </c>
      <c r="O40" s="77" t="e">
        <f t="shared" si="3"/>
        <v>#REF!</v>
      </c>
      <c r="Q40" s="38">
        <v>0</v>
      </c>
      <c r="R40" s="38">
        <v>1</v>
      </c>
      <c r="S40" s="38" t="e">
        <f>COUNTIF(認証案件_2021年度!#REF!,"*"&amp;○認証組織別!$D40&amp;"*")-(Q40+R40)</f>
        <v>#REF!</v>
      </c>
    </row>
    <row r="41" spans="1:19">
      <c r="B41" s="374"/>
      <c r="C41" s="42" t="s">
        <v>76</v>
      </c>
      <c r="D41" s="48" t="s">
        <v>214</v>
      </c>
      <c r="E41" s="55" t="e">
        <f t="shared" si="1"/>
        <v>#REF!</v>
      </c>
      <c r="F41" s="52" t="e">
        <f t="shared" si="4"/>
        <v>#REF!</v>
      </c>
      <c r="G41" s="39">
        <v>43130</v>
      </c>
      <c r="K41" s="35">
        <v>53</v>
      </c>
      <c r="L41" s="63" t="e">
        <f t="shared" si="2"/>
        <v>#REF!</v>
      </c>
      <c r="M41" s="63"/>
      <c r="N41" s="76">
        <f>○都道府県別!D23</f>
        <v>5</v>
      </c>
      <c r="O41" s="77" t="e">
        <f t="shared" si="3"/>
        <v>#REF!</v>
      </c>
      <c r="Q41" s="38">
        <v>0</v>
      </c>
      <c r="R41" s="38">
        <v>4</v>
      </c>
      <c r="S41" s="38" t="e">
        <f>COUNTIF(認証案件_2021年度!#REF!,"*"&amp;○認証組織別!$D41&amp;"*")-(Q41+R41)</f>
        <v>#REF!</v>
      </c>
    </row>
    <row r="42" spans="1:19" s="64" customFormat="1">
      <c r="A42" s="36"/>
      <c r="B42" s="374"/>
      <c r="C42" s="379" t="s">
        <v>234</v>
      </c>
      <c r="D42" s="48" t="s">
        <v>234</v>
      </c>
      <c r="E42" s="65" t="e">
        <f t="shared" si="1"/>
        <v>#REF!</v>
      </c>
      <c r="F42" s="66" t="e">
        <f t="shared" si="4"/>
        <v>#REF!</v>
      </c>
      <c r="G42" s="67">
        <v>43311</v>
      </c>
      <c r="K42" s="64">
        <v>14</v>
      </c>
      <c r="L42" s="63" t="e">
        <f t="shared" si="2"/>
        <v>#REF!</v>
      </c>
      <c r="M42" s="63"/>
      <c r="N42" s="76">
        <f>○都道府県別!D24</f>
        <v>0</v>
      </c>
      <c r="O42" s="77" t="e">
        <f>(E42+E43+E44)/N42</f>
        <v>#REF!</v>
      </c>
      <c r="Q42" s="74">
        <v>0</v>
      </c>
      <c r="R42" s="74">
        <v>0</v>
      </c>
      <c r="S42" s="74" t="e">
        <f>COUNTIF(認証案件_2021年度!#REF!,"*"&amp;○認証組織別!$D42&amp;"*")-(Q42+R42)</f>
        <v>#REF!</v>
      </c>
    </row>
    <row r="43" spans="1:19">
      <c r="B43" s="374"/>
      <c r="C43" s="380"/>
      <c r="D43" s="48" t="s">
        <v>211</v>
      </c>
      <c r="E43" s="65" t="e">
        <f t="shared" si="1"/>
        <v>#REF!</v>
      </c>
      <c r="F43" s="52" t="e">
        <f t="shared" si="4"/>
        <v>#REF!</v>
      </c>
      <c r="G43" s="39">
        <v>43097</v>
      </c>
      <c r="K43" s="35">
        <v>0</v>
      </c>
      <c r="L43" s="63" t="e">
        <f t="shared" si="2"/>
        <v>#REF!</v>
      </c>
      <c r="M43" s="63"/>
      <c r="N43" s="83" t="s">
        <v>258</v>
      </c>
      <c r="O43" s="84" t="e">
        <f t="shared" si="3"/>
        <v>#REF!</v>
      </c>
      <c r="Q43" s="38">
        <v>0</v>
      </c>
      <c r="R43" s="38">
        <v>0</v>
      </c>
      <c r="S43" s="38" t="e">
        <f>COUNTIF(認証案件_2021年度!#REF!,"*"&amp;○認証組織別!$D43&amp;"*")-(Q43+R43)</f>
        <v>#REF!</v>
      </c>
    </row>
    <row r="44" spans="1:19" s="64" customFormat="1">
      <c r="A44" s="36"/>
      <c r="B44" s="374"/>
      <c r="C44" s="381"/>
      <c r="D44" s="48" t="s">
        <v>235</v>
      </c>
      <c r="E44" s="65" t="e">
        <f t="shared" si="1"/>
        <v>#REF!</v>
      </c>
      <c r="F44" s="66" t="e">
        <f t="shared" si="4"/>
        <v>#REF!</v>
      </c>
      <c r="G44" s="67">
        <v>43299</v>
      </c>
      <c r="K44" s="64">
        <v>3</v>
      </c>
      <c r="L44" s="63" t="e">
        <f t="shared" si="2"/>
        <v>#REF!</v>
      </c>
      <c r="M44" s="63"/>
      <c r="N44" s="83" t="s">
        <v>258</v>
      </c>
      <c r="O44" s="84" t="e">
        <f t="shared" si="3"/>
        <v>#REF!</v>
      </c>
      <c r="Q44" s="74">
        <v>0</v>
      </c>
      <c r="R44" s="74">
        <v>0</v>
      </c>
      <c r="S44" s="74" t="e">
        <f>COUNTIF(認証案件_2021年度!#REF!,"*"&amp;○認証組織別!$D44&amp;"*")-(Q44+R44)</f>
        <v>#REF!</v>
      </c>
    </row>
    <row r="45" spans="1:19">
      <c r="B45" s="374"/>
      <c r="C45" s="368" t="s">
        <v>78</v>
      </c>
      <c r="D45" s="48" t="s">
        <v>34</v>
      </c>
      <c r="E45" s="55" t="e">
        <f t="shared" si="1"/>
        <v>#REF!</v>
      </c>
      <c r="F45" s="52" t="e">
        <f t="shared" si="4"/>
        <v>#REF!</v>
      </c>
      <c r="G45" s="39">
        <v>43009</v>
      </c>
      <c r="K45" s="35">
        <v>232</v>
      </c>
      <c r="L45" s="63" t="e">
        <f t="shared" si="2"/>
        <v>#REF!</v>
      </c>
      <c r="M45" s="63"/>
      <c r="N45" s="76">
        <f>○都道府県別!D25</f>
        <v>1</v>
      </c>
      <c r="O45" s="77" t="e">
        <f>(E45+E46)/N45</f>
        <v>#REF!</v>
      </c>
      <c r="Q45" s="38">
        <v>0</v>
      </c>
      <c r="R45" s="38">
        <v>27</v>
      </c>
      <c r="S45" s="38" t="e">
        <f>COUNTIF(認証案件_2021年度!#REF!,"*"&amp;○認証組織別!$D45&amp;"*")-(Q45+R45)</f>
        <v>#REF!</v>
      </c>
    </row>
    <row r="46" spans="1:19">
      <c r="B46" s="374"/>
      <c r="C46" s="369"/>
      <c r="D46" s="48" t="s">
        <v>253</v>
      </c>
      <c r="E46" s="55"/>
      <c r="F46" s="52"/>
      <c r="G46" s="39"/>
      <c r="L46" s="63">
        <f t="shared" si="2"/>
        <v>0</v>
      </c>
      <c r="M46" s="63"/>
      <c r="N46" s="78" t="s">
        <v>258</v>
      </c>
      <c r="O46" s="77" t="e">
        <f t="shared" si="3"/>
        <v>#VALUE!</v>
      </c>
      <c r="Q46" s="38">
        <v>0</v>
      </c>
      <c r="R46" s="38">
        <v>0</v>
      </c>
      <c r="S46" s="38" t="e">
        <f>COUNTIF(認証案件_2021年度!#REF!,"*"&amp;○認証組織別!$D46&amp;"*")-(Q46+R46)</f>
        <v>#REF!</v>
      </c>
    </row>
    <row r="47" spans="1:19">
      <c r="B47" s="374"/>
      <c r="C47" s="41" t="s">
        <v>79</v>
      </c>
      <c r="D47" s="48" t="s">
        <v>131</v>
      </c>
      <c r="E47" s="55" t="e">
        <f t="shared" si="1"/>
        <v>#REF!</v>
      </c>
      <c r="F47" s="52" t="e">
        <f t="shared" ref="F47:F59" si="5">RANK(E47,$E$4:$E$78)</f>
        <v>#REF!</v>
      </c>
      <c r="G47" s="39">
        <v>42940</v>
      </c>
      <c r="K47" s="35">
        <v>29</v>
      </c>
      <c r="L47" s="63" t="e">
        <f t="shared" si="2"/>
        <v>#REF!</v>
      </c>
      <c r="M47" s="63"/>
      <c r="N47" s="76">
        <f>○都道府県別!D26</f>
        <v>0</v>
      </c>
      <c r="O47" s="77" t="e">
        <f t="shared" si="3"/>
        <v>#REF!</v>
      </c>
      <c r="Q47" s="38">
        <v>0</v>
      </c>
      <c r="R47" s="38">
        <v>11</v>
      </c>
      <c r="S47" s="38" t="e">
        <f>COUNTIF(認証案件_2021年度!#REF!,"*"&amp;○認証組織別!$D47&amp;"*")-(Q47+R47)</f>
        <v>#REF!</v>
      </c>
    </row>
    <row r="48" spans="1:19">
      <c r="B48" s="374"/>
      <c r="C48" s="41" t="s">
        <v>80</v>
      </c>
      <c r="D48" s="48" t="s">
        <v>220</v>
      </c>
      <c r="E48" s="55" t="e">
        <f t="shared" si="1"/>
        <v>#REF!</v>
      </c>
      <c r="F48" s="52" t="e">
        <f t="shared" si="5"/>
        <v>#REF!</v>
      </c>
      <c r="G48" s="39">
        <v>43203</v>
      </c>
      <c r="K48" s="35">
        <v>181</v>
      </c>
      <c r="L48" s="63" t="e">
        <f t="shared" si="2"/>
        <v>#REF!</v>
      </c>
      <c r="M48" s="63"/>
      <c r="N48" s="76">
        <f>○都道府県別!D27</f>
        <v>0</v>
      </c>
      <c r="O48" s="77" t="e">
        <f t="shared" si="3"/>
        <v>#REF!</v>
      </c>
      <c r="Q48" s="38">
        <v>0</v>
      </c>
      <c r="R48" s="38">
        <v>0</v>
      </c>
      <c r="S48" s="38" t="e">
        <f>COUNTIF(認証案件_2021年度!#REF!,"*"&amp;○認証組織別!$D48&amp;"*")-(Q48+R48)</f>
        <v>#REF!</v>
      </c>
    </row>
    <row r="49" spans="2:19">
      <c r="B49" s="374"/>
      <c r="C49" s="41" t="s">
        <v>81</v>
      </c>
      <c r="D49" s="49" t="s">
        <v>130</v>
      </c>
      <c r="E49" s="55" t="e">
        <f t="shared" si="1"/>
        <v>#REF!</v>
      </c>
      <c r="F49" s="52" t="e">
        <f t="shared" si="5"/>
        <v>#REF!</v>
      </c>
      <c r="G49" s="39">
        <v>42940</v>
      </c>
      <c r="K49" s="35">
        <v>314</v>
      </c>
      <c r="L49" s="63" t="e">
        <f t="shared" si="2"/>
        <v>#REF!</v>
      </c>
      <c r="M49" s="63"/>
      <c r="N49" s="76">
        <f>○都道府県別!D28</f>
        <v>1</v>
      </c>
      <c r="O49" s="77" t="e">
        <f t="shared" si="3"/>
        <v>#REF!</v>
      </c>
      <c r="Q49" s="38">
        <v>0</v>
      </c>
      <c r="R49" s="38">
        <v>161</v>
      </c>
      <c r="S49" s="38" t="e">
        <f>COUNTIF(認証案件_2021年度!#REF!,"*"&amp;○認証組織別!$D49&amp;"*")-(Q49+R49)</f>
        <v>#REF!</v>
      </c>
    </row>
    <row r="50" spans="2:19">
      <c r="B50" s="374"/>
      <c r="C50" s="382" t="s">
        <v>82</v>
      </c>
      <c r="D50" s="47" t="s">
        <v>241</v>
      </c>
      <c r="E50" s="55" t="e">
        <f t="shared" si="1"/>
        <v>#REF!</v>
      </c>
      <c r="F50" s="52" t="e">
        <f t="shared" si="5"/>
        <v>#REF!</v>
      </c>
      <c r="G50" s="39">
        <v>43374</v>
      </c>
      <c r="K50" s="35">
        <v>10</v>
      </c>
      <c r="L50" s="63" t="e">
        <f t="shared" si="2"/>
        <v>#REF!</v>
      </c>
      <c r="M50" s="63"/>
      <c r="N50" s="76">
        <f>○都道府県別!D29</f>
        <v>4</v>
      </c>
      <c r="O50" s="77" t="e">
        <f>(E50+E51+E52)/N50</f>
        <v>#REF!</v>
      </c>
      <c r="Q50" s="38">
        <v>0</v>
      </c>
      <c r="R50" s="38">
        <v>0</v>
      </c>
      <c r="S50" s="38" t="e">
        <f>COUNTIF(認証案件_2021年度!#REF!,"*"&amp;○認証組織別!$D50&amp;"*")-(Q50+R50)</f>
        <v>#REF!</v>
      </c>
    </row>
    <row r="51" spans="2:19">
      <c r="B51" s="374"/>
      <c r="C51" s="383"/>
      <c r="D51" s="47" t="s">
        <v>243</v>
      </c>
      <c r="E51" s="55" t="e">
        <f t="shared" si="1"/>
        <v>#REF!</v>
      </c>
      <c r="F51" s="52" t="e">
        <f t="shared" si="5"/>
        <v>#REF!</v>
      </c>
      <c r="G51" s="39">
        <v>43374</v>
      </c>
      <c r="K51" s="35">
        <v>0</v>
      </c>
      <c r="L51" s="63" t="e">
        <f t="shared" si="2"/>
        <v>#REF!</v>
      </c>
      <c r="M51" s="63"/>
      <c r="N51" s="83" t="s">
        <v>258</v>
      </c>
      <c r="O51" s="84" t="e">
        <f t="shared" si="3"/>
        <v>#REF!</v>
      </c>
      <c r="Q51" s="38">
        <v>0</v>
      </c>
      <c r="R51" s="38">
        <v>0</v>
      </c>
      <c r="S51" s="38" t="e">
        <f>COUNTIF(認証案件_2021年度!#REF!,"*"&amp;○認証組織別!$D51&amp;"*")-(Q51+R51)</f>
        <v>#REF!</v>
      </c>
    </row>
    <row r="52" spans="2:19">
      <c r="B52" s="374"/>
      <c r="C52" s="384"/>
      <c r="D52" s="47" t="s">
        <v>244</v>
      </c>
      <c r="E52" s="55" t="e">
        <f t="shared" si="1"/>
        <v>#REF!</v>
      </c>
      <c r="F52" s="52" t="e">
        <f t="shared" si="5"/>
        <v>#REF!</v>
      </c>
      <c r="G52" s="39">
        <v>43374</v>
      </c>
      <c r="K52" s="35">
        <v>3</v>
      </c>
      <c r="L52" s="63" t="e">
        <f t="shared" si="2"/>
        <v>#REF!</v>
      </c>
      <c r="M52" s="63"/>
      <c r="N52" s="83" t="s">
        <v>258</v>
      </c>
      <c r="O52" s="84" t="e">
        <f t="shared" si="3"/>
        <v>#REF!</v>
      </c>
      <c r="Q52" s="38">
        <v>0</v>
      </c>
      <c r="R52" s="38">
        <v>0</v>
      </c>
      <c r="S52" s="38" t="e">
        <f>COUNTIF(認証案件_2021年度!#REF!,"*"&amp;○認証組織別!$D52&amp;"*")-(Q52+R52)</f>
        <v>#REF!</v>
      </c>
    </row>
    <row r="53" spans="2:19">
      <c r="B53" s="374"/>
      <c r="C53" s="368" t="s">
        <v>83</v>
      </c>
      <c r="D53" s="48" t="s">
        <v>28</v>
      </c>
      <c r="E53" s="55" t="e">
        <f t="shared" si="1"/>
        <v>#REF!</v>
      </c>
      <c r="F53" s="52" t="e">
        <f t="shared" si="5"/>
        <v>#REF!</v>
      </c>
      <c r="G53" s="39">
        <v>43466</v>
      </c>
      <c r="K53" s="35">
        <v>0</v>
      </c>
      <c r="L53" s="63" t="e">
        <f t="shared" si="2"/>
        <v>#REF!</v>
      </c>
      <c r="M53" s="63"/>
      <c r="N53" s="76">
        <f>○都道府県別!D30</f>
        <v>0</v>
      </c>
      <c r="O53" s="77" t="e">
        <f>(E53+E54)/N53</f>
        <v>#REF!</v>
      </c>
      <c r="Q53" s="38">
        <v>0</v>
      </c>
      <c r="R53" s="38">
        <v>0</v>
      </c>
      <c r="S53" s="38" t="e">
        <f>COUNTIF(認証案件_2021年度!#REF!,"*"&amp;○認証組織別!$D53&amp;"*")-(Q53+R53)</f>
        <v>#REF!</v>
      </c>
    </row>
    <row r="54" spans="2:19">
      <c r="B54" s="374"/>
      <c r="C54" s="369"/>
      <c r="D54" s="48" t="s">
        <v>150</v>
      </c>
      <c r="E54" s="55" t="e">
        <f t="shared" si="1"/>
        <v>#REF!</v>
      </c>
      <c r="F54" s="52" t="e">
        <f t="shared" si="5"/>
        <v>#REF!</v>
      </c>
      <c r="G54" s="39">
        <v>43466</v>
      </c>
      <c r="K54" s="35">
        <v>0</v>
      </c>
      <c r="L54" s="63" t="e">
        <f t="shared" si="2"/>
        <v>#REF!</v>
      </c>
      <c r="M54" s="63"/>
      <c r="N54" s="81" t="s">
        <v>258</v>
      </c>
      <c r="O54" s="82" t="e">
        <f t="shared" si="3"/>
        <v>#REF!</v>
      </c>
      <c r="Q54" s="38">
        <v>0</v>
      </c>
      <c r="R54" s="38">
        <v>0</v>
      </c>
      <c r="S54" s="38" t="e">
        <f>COUNTIF(認証案件_2021年度!#REF!,"*"&amp;○認証組織別!$D54&amp;"*")-(Q54+R54)</f>
        <v>#REF!</v>
      </c>
    </row>
    <row r="55" spans="2:19" ht="13.5" customHeight="1">
      <c r="B55" s="374"/>
      <c r="C55" s="41" t="s">
        <v>84</v>
      </c>
      <c r="D55" s="48" t="s">
        <v>273</v>
      </c>
      <c r="E55" s="55" t="e">
        <f>SUM(Q55,R55,S55)</f>
        <v>#REF!</v>
      </c>
      <c r="F55" s="52" t="e">
        <f t="shared" si="5"/>
        <v>#REF!</v>
      </c>
      <c r="G55" s="39">
        <v>43490</v>
      </c>
      <c r="L55" s="63" t="e">
        <f t="shared" si="2"/>
        <v>#REF!</v>
      </c>
      <c r="M55" s="63"/>
      <c r="N55" s="76">
        <f>○都道府県別!D31</f>
        <v>0</v>
      </c>
      <c r="O55" s="77" t="e">
        <f t="shared" si="3"/>
        <v>#REF!</v>
      </c>
      <c r="Q55" s="38">
        <v>0</v>
      </c>
      <c r="R55" s="38">
        <v>0</v>
      </c>
      <c r="S55" s="38" t="e">
        <f>COUNTIF(認証案件_2021年度!#REF!,"*"&amp;○認証組織別!$D55&amp;"*")-(Q55+R55)</f>
        <v>#REF!</v>
      </c>
    </row>
    <row r="56" spans="2:19">
      <c r="B56" s="374"/>
      <c r="C56" s="41" t="s">
        <v>85</v>
      </c>
      <c r="D56" s="48" t="s">
        <v>245</v>
      </c>
      <c r="E56" s="55" t="e">
        <f t="shared" si="1"/>
        <v>#REF!</v>
      </c>
      <c r="F56" s="52" t="e">
        <f t="shared" si="5"/>
        <v>#REF!</v>
      </c>
      <c r="G56" s="39">
        <v>43374</v>
      </c>
      <c r="K56" s="35">
        <v>0</v>
      </c>
      <c r="L56" s="63" t="e">
        <f t="shared" si="2"/>
        <v>#REF!</v>
      </c>
      <c r="M56" s="63"/>
      <c r="N56" s="76">
        <f>○都道府県別!D32</f>
        <v>1</v>
      </c>
      <c r="O56" s="77" t="e">
        <f t="shared" si="3"/>
        <v>#REF!</v>
      </c>
      <c r="Q56" s="38">
        <v>0</v>
      </c>
      <c r="R56" s="38">
        <v>0</v>
      </c>
      <c r="S56" s="38" t="e">
        <f>COUNTIF(認証案件_2021年度!#REF!,"*"&amp;○認証組織別!$D56&amp;"*")-(Q56+R56)</f>
        <v>#REF!</v>
      </c>
    </row>
    <row r="57" spans="2:19">
      <c r="B57" s="374"/>
      <c r="C57" s="41" t="s">
        <v>86</v>
      </c>
      <c r="D57" s="48" t="s">
        <v>240</v>
      </c>
      <c r="E57" s="55" t="e">
        <f t="shared" si="1"/>
        <v>#REF!</v>
      </c>
      <c r="F57" s="52" t="e">
        <f t="shared" si="5"/>
        <v>#REF!</v>
      </c>
      <c r="G57" s="39">
        <v>43332</v>
      </c>
      <c r="K57" s="35">
        <v>0</v>
      </c>
      <c r="L57" s="63" t="e">
        <f t="shared" si="2"/>
        <v>#REF!</v>
      </c>
      <c r="M57" s="63"/>
      <c r="N57" s="76">
        <f>○都道府県別!D33</f>
        <v>1</v>
      </c>
      <c r="O57" s="77" t="e">
        <f t="shared" si="3"/>
        <v>#REF!</v>
      </c>
      <c r="Q57" s="38">
        <v>0</v>
      </c>
      <c r="R57" s="38">
        <v>0</v>
      </c>
      <c r="S57" s="38" t="e">
        <f>COUNTIF(認証案件_2021年度!#REF!,"*"&amp;○認証組織別!$D57&amp;"*")-(Q57+R57)</f>
        <v>#REF!</v>
      </c>
    </row>
    <row r="58" spans="2:19">
      <c r="B58" s="374"/>
      <c r="C58" s="41" t="s">
        <v>87</v>
      </c>
      <c r="D58" s="48" t="s">
        <v>199</v>
      </c>
      <c r="E58" s="55" t="e">
        <f t="shared" si="1"/>
        <v>#REF!</v>
      </c>
      <c r="F58" s="52" t="e">
        <f t="shared" si="5"/>
        <v>#REF!</v>
      </c>
      <c r="G58" s="39">
        <v>42940</v>
      </c>
      <c r="K58" s="35">
        <v>10</v>
      </c>
      <c r="L58" s="63" t="e">
        <f t="shared" si="2"/>
        <v>#REF!</v>
      </c>
      <c r="M58" s="63"/>
      <c r="N58" s="76">
        <f>○都道府県別!D34</f>
        <v>2</v>
      </c>
      <c r="O58" s="77" t="e">
        <f t="shared" si="3"/>
        <v>#REF!</v>
      </c>
      <c r="Q58" s="38">
        <v>0</v>
      </c>
      <c r="R58" s="38">
        <v>7</v>
      </c>
      <c r="S58" s="38" t="e">
        <f>COUNTIF(認証案件_2021年度!#REF!,"*"&amp;○認証組織別!$D58&amp;"*")-(Q58+R58)</f>
        <v>#REF!</v>
      </c>
    </row>
    <row r="59" spans="2:19">
      <c r="B59" s="374"/>
      <c r="C59" s="368" t="s">
        <v>88</v>
      </c>
      <c r="D59" s="48" t="s">
        <v>141</v>
      </c>
      <c r="E59" s="55" t="e">
        <f t="shared" si="1"/>
        <v>#REF!</v>
      </c>
      <c r="F59" s="52" t="e">
        <f t="shared" si="5"/>
        <v>#REF!</v>
      </c>
      <c r="G59" s="39">
        <v>42978</v>
      </c>
      <c r="K59" s="35">
        <v>356</v>
      </c>
      <c r="L59" s="63" t="e">
        <f t="shared" si="2"/>
        <v>#REF!</v>
      </c>
      <c r="M59" s="63"/>
      <c r="N59" s="76">
        <f>○都道府県別!D35</f>
        <v>0</v>
      </c>
      <c r="O59" s="77" t="e">
        <f>(E59+E60)/N59</f>
        <v>#REF!</v>
      </c>
      <c r="Q59" s="38">
        <v>0</v>
      </c>
      <c r="R59" s="38">
        <v>78</v>
      </c>
      <c r="S59" s="38" t="e">
        <f>COUNTIF(認証案件_2021年度!#REF!,"*"&amp;○認証組織別!$D59&amp;"*")-(Q59+R59)</f>
        <v>#REF!</v>
      </c>
    </row>
    <row r="60" spans="2:19">
      <c r="B60" s="374"/>
      <c r="C60" s="369"/>
      <c r="D60" s="48" t="s">
        <v>253</v>
      </c>
      <c r="E60" s="55"/>
      <c r="F60" s="52"/>
      <c r="G60" s="39"/>
      <c r="L60" s="63">
        <f t="shared" si="2"/>
        <v>0</v>
      </c>
      <c r="M60" s="63"/>
      <c r="N60" s="83" t="s">
        <v>258</v>
      </c>
      <c r="O60" s="84" t="e">
        <f t="shared" si="3"/>
        <v>#VALUE!</v>
      </c>
      <c r="Q60" s="38">
        <v>0</v>
      </c>
      <c r="R60" s="38">
        <v>0</v>
      </c>
      <c r="S60" s="38" t="e">
        <f>COUNTIF(認証案件_2021年度!#REF!,"*"&amp;○認証組織別!$D60&amp;"*")-(Q60+R60)</f>
        <v>#REF!</v>
      </c>
    </row>
    <row r="61" spans="2:19">
      <c r="B61" s="374"/>
      <c r="C61" s="368" t="s">
        <v>89</v>
      </c>
      <c r="D61" s="48" t="s">
        <v>192</v>
      </c>
      <c r="E61" s="55" t="e">
        <f>SUM(Q61,R61,S61)</f>
        <v>#REF!</v>
      </c>
      <c r="F61" s="52" t="e">
        <f t="shared" ref="F61:F78" si="6">RANK(E61,$E$4:$E$78)</f>
        <v>#REF!</v>
      </c>
      <c r="G61" s="39">
        <v>43556</v>
      </c>
      <c r="L61" s="63" t="e">
        <f t="shared" si="2"/>
        <v>#REF!</v>
      </c>
      <c r="M61" s="63"/>
      <c r="N61" s="76">
        <f>○都道府県別!D36</f>
        <v>2</v>
      </c>
      <c r="O61" s="77" t="e">
        <f>(E61+E62)/N61</f>
        <v>#REF!</v>
      </c>
      <c r="Q61" s="38">
        <v>0</v>
      </c>
      <c r="R61" s="38">
        <v>0</v>
      </c>
      <c r="S61" s="38" t="e">
        <f>COUNTIF(認証案件_2021年度!#REF!,"*"&amp;○認証組織別!$D61&amp;"*")-(Q61+R61)</f>
        <v>#REF!</v>
      </c>
    </row>
    <row r="62" spans="2:19">
      <c r="B62" s="374"/>
      <c r="C62" s="369"/>
      <c r="D62" s="48" t="s">
        <v>219</v>
      </c>
      <c r="E62" s="55" t="e">
        <f t="shared" si="1"/>
        <v>#REF!</v>
      </c>
      <c r="F62" s="52" t="e">
        <f t="shared" si="6"/>
        <v>#REF!</v>
      </c>
      <c r="G62" s="39">
        <v>43191</v>
      </c>
      <c r="K62" s="35">
        <v>3</v>
      </c>
      <c r="L62" s="63" t="e">
        <f t="shared" si="2"/>
        <v>#REF!</v>
      </c>
      <c r="M62" s="63"/>
      <c r="N62" s="83" t="s">
        <v>258</v>
      </c>
      <c r="O62" s="84" t="e">
        <f t="shared" si="3"/>
        <v>#REF!</v>
      </c>
      <c r="Q62" s="38">
        <v>0</v>
      </c>
      <c r="R62" s="38">
        <v>0</v>
      </c>
      <c r="S62" s="38" t="e">
        <f>COUNTIF(認証案件_2021年度!#REF!,"*"&amp;○認証組織別!$D62&amp;"*")-(Q62+R62)</f>
        <v>#REF!</v>
      </c>
    </row>
    <row r="63" spans="2:19">
      <c r="B63" s="374"/>
      <c r="C63" s="41" t="s">
        <v>90</v>
      </c>
      <c r="D63" s="48" t="s">
        <v>156</v>
      </c>
      <c r="E63" s="55" t="e">
        <f t="shared" si="1"/>
        <v>#REF!</v>
      </c>
      <c r="F63" s="52" t="e">
        <f t="shared" si="6"/>
        <v>#REF!</v>
      </c>
      <c r="G63" s="39">
        <v>42979</v>
      </c>
      <c r="K63" s="35">
        <v>56</v>
      </c>
      <c r="L63" s="63" t="e">
        <f t="shared" si="2"/>
        <v>#REF!</v>
      </c>
      <c r="M63" s="63"/>
      <c r="N63" s="76">
        <f>○都道府県別!D37</f>
        <v>1</v>
      </c>
      <c r="O63" s="77" t="e">
        <f t="shared" si="3"/>
        <v>#REF!</v>
      </c>
      <c r="Q63" s="38">
        <v>0</v>
      </c>
      <c r="R63" s="38">
        <v>22</v>
      </c>
      <c r="S63" s="38" t="e">
        <f>COUNTIF(認証案件_2021年度!#REF!,"*"&amp;○認証組織別!$D63&amp;"*")-(Q63+R63)</f>
        <v>#REF!</v>
      </c>
    </row>
    <row r="64" spans="2:19">
      <c r="B64" s="374"/>
      <c r="C64" s="41" t="s">
        <v>91</v>
      </c>
      <c r="D64" s="48" t="s">
        <v>27</v>
      </c>
      <c r="E64" s="55" t="e">
        <f t="shared" si="1"/>
        <v>#REF!</v>
      </c>
      <c r="F64" s="52" t="e">
        <f t="shared" si="6"/>
        <v>#REF!</v>
      </c>
      <c r="G64" s="39">
        <v>42940</v>
      </c>
      <c r="K64" s="35">
        <v>166</v>
      </c>
      <c r="L64" s="63" t="e">
        <f t="shared" si="2"/>
        <v>#REF!</v>
      </c>
      <c r="M64" s="63"/>
      <c r="N64" s="76">
        <f>○都道府県別!D38</f>
        <v>3</v>
      </c>
      <c r="O64" s="77" t="e">
        <f t="shared" si="3"/>
        <v>#REF!</v>
      </c>
      <c r="Q64" s="38">
        <v>0</v>
      </c>
      <c r="R64" s="38">
        <v>88</v>
      </c>
      <c r="S64" s="38" t="e">
        <f>COUNTIF(認証案件_2021年度!#REF!,"*"&amp;○認証組織別!$D64&amp;"*")-(Q64+R64)</f>
        <v>#REF!</v>
      </c>
    </row>
    <row r="65" spans="2:19">
      <c r="B65" s="374"/>
      <c r="C65" s="41" t="s">
        <v>92</v>
      </c>
      <c r="D65" s="48" t="s">
        <v>125</v>
      </c>
      <c r="E65" s="55" t="e">
        <f t="shared" si="1"/>
        <v>#REF!</v>
      </c>
      <c r="F65" s="52" t="e">
        <f t="shared" si="6"/>
        <v>#REF!</v>
      </c>
      <c r="G65" s="39">
        <v>42940</v>
      </c>
      <c r="K65" s="35">
        <v>17</v>
      </c>
      <c r="L65" s="63" t="e">
        <f t="shared" si="2"/>
        <v>#REF!</v>
      </c>
      <c r="M65" s="63"/>
      <c r="N65" s="76">
        <f>○都道府県別!D39</f>
        <v>0</v>
      </c>
      <c r="O65" s="77" t="e">
        <f t="shared" si="3"/>
        <v>#REF!</v>
      </c>
      <c r="Q65" s="38">
        <v>0</v>
      </c>
      <c r="R65" s="38">
        <v>10</v>
      </c>
      <c r="S65" s="38" t="e">
        <f>COUNTIF(認証案件_2021年度!#REF!,"*"&amp;○認証組織別!$D65&amp;"*")-(Q65+R65)</f>
        <v>#REF!</v>
      </c>
    </row>
    <row r="66" spans="2:19">
      <c r="B66" s="374"/>
      <c r="C66" s="41" t="s">
        <v>93</v>
      </c>
      <c r="D66" s="48" t="s">
        <v>212</v>
      </c>
      <c r="E66" s="55" t="e">
        <f t="shared" si="1"/>
        <v>#REF!</v>
      </c>
      <c r="F66" s="52" t="e">
        <f t="shared" si="6"/>
        <v>#REF!</v>
      </c>
      <c r="G66" s="39">
        <v>43119</v>
      </c>
      <c r="K66" s="35">
        <v>2</v>
      </c>
      <c r="L66" s="63" t="e">
        <f t="shared" si="2"/>
        <v>#REF!</v>
      </c>
      <c r="M66" s="63"/>
      <c r="N66" s="76">
        <f>○都道府県別!D40</f>
        <v>1</v>
      </c>
      <c r="O66" s="77" t="e">
        <f t="shared" si="3"/>
        <v>#REF!</v>
      </c>
      <c r="Q66" s="38">
        <v>0</v>
      </c>
      <c r="R66" s="38">
        <v>0</v>
      </c>
      <c r="S66" s="38" t="e">
        <f>COUNTIF(認証案件_2021年度!#REF!,"*"&amp;○認証組織別!$D66&amp;"*")-(Q66+R66)</f>
        <v>#REF!</v>
      </c>
    </row>
    <row r="67" spans="2:19">
      <c r="B67" s="374"/>
      <c r="C67" s="41" t="s">
        <v>94</v>
      </c>
      <c r="D67" s="48" t="s">
        <v>151</v>
      </c>
      <c r="E67" s="55" t="e">
        <f t="shared" si="1"/>
        <v>#REF!</v>
      </c>
      <c r="F67" s="52" t="e">
        <f t="shared" si="6"/>
        <v>#REF!</v>
      </c>
      <c r="G67" s="39">
        <v>42997</v>
      </c>
      <c r="K67" s="35">
        <v>22</v>
      </c>
      <c r="L67" s="63" t="e">
        <f t="shared" si="2"/>
        <v>#REF!</v>
      </c>
      <c r="M67" s="63"/>
      <c r="N67" s="76">
        <f>○都道府県別!D41</f>
        <v>0</v>
      </c>
      <c r="O67" s="77" t="e">
        <f t="shared" si="3"/>
        <v>#REF!</v>
      </c>
      <c r="Q67" s="38">
        <v>0</v>
      </c>
      <c r="R67" s="38">
        <v>5</v>
      </c>
      <c r="S67" s="38" t="e">
        <f>COUNTIF(認証案件_2021年度!#REF!,"*"&amp;○認証組織別!$D67&amp;"*")-(Q67+R67)</f>
        <v>#REF!</v>
      </c>
    </row>
    <row r="68" spans="2:19">
      <c r="B68" s="374"/>
      <c r="C68" s="368" t="s">
        <v>95</v>
      </c>
      <c r="D68" s="48" t="s">
        <v>132</v>
      </c>
      <c r="E68" s="55" t="e">
        <f t="shared" si="1"/>
        <v>#REF!</v>
      </c>
      <c r="F68" s="52" t="e">
        <f t="shared" si="6"/>
        <v>#REF!</v>
      </c>
      <c r="G68" s="39">
        <v>42940</v>
      </c>
      <c r="K68" s="35">
        <v>61</v>
      </c>
      <c r="L68" s="63" t="e">
        <f t="shared" si="2"/>
        <v>#REF!</v>
      </c>
      <c r="M68" s="63"/>
      <c r="N68" s="76">
        <f>○都道府県別!D42</f>
        <v>2</v>
      </c>
      <c r="O68" s="77" t="e">
        <f>(E68+E69+E70)/N68</f>
        <v>#REF!</v>
      </c>
      <c r="Q68" s="38">
        <v>0</v>
      </c>
      <c r="R68" s="38">
        <v>20</v>
      </c>
      <c r="S68" s="38" t="e">
        <f>COUNTIF(認証案件_2021年度!#REF!,"*"&amp;○認証組織別!$D68&amp;"*")-(Q68+R68)</f>
        <v>#REF!</v>
      </c>
    </row>
    <row r="69" spans="2:19">
      <c r="B69" s="374"/>
      <c r="C69" s="378"/>
      <c r="D69" s="48" t="s">
        <v>218</v>
      </c>
      <c r="E69" s="55" t="e">
        <f t="shared" si="1"/>
        <v>#REF!</v>
      </c>
      <c r="F69" s="52" t="e">
        <f t="shared" si="6"/>
        <v>#REF!</v>
      </c>
      <c r="G69" s="39">
        <v>43191</v>
      </c>
      <c r="K69" s="35">
        <v>184</v>
      </c>
      <c r="L69" s="63" t="e">
        <f t="shared" si="2"/>
        <v>#REF!</v>
      </c>
      <c r="M69" s="63"/>
      <c r="N69" s="83" t="s">
        <v>258</v>
      </c>
      <c r="O69" s="84" t="e">
        <f t="shared" si="3"/>
        <v>#REF!</v>
      </c>
      <c r="Q69" s="38">
        <v>0</v>
      </c>
      <c r="R69" s="38">
        <v>0</v>
      </c>
      <c r="S69" s="38" t="e">
        <f>COUNTIF(認証案件_2021年度!#REF!,"*"&amp;○認証組織別!$D69&amp;"*")-(Q69+R69)</f>
        <v>#REF!</v>
      </c>
    </row>
    <row r="70" spans="2:19">
      <c r="B70" s="374"/>
      <c r="C70" s="369"/>
      <c r="D70" s="48" t="s">
        <v>228</v>
      </c>
      <c r="E70" s="55" t="e">
        <f t="shared" ref="E70:E77" si="7">SUM(Q70,R70,S70)</f>
        <v>#REF!</v>
      </c>
      <c r="F70" s="52" t="e">
        <f t="shared" si="6"/>
        <v>#REF!</v>
      </c>
      <c r="G70" s="39">
        <v>43191</v>
      </c>
      <c r="K70" s="35">
        <v>11</v>
      </c>
      <c r="L70" s="63" t="e">
        <f t="shared" ref="L70:L78" si="8">E70-K70</f>
        <v>#REF!</v>
      </c>
      <c r="M70" s="63"/>
      <c r="N70" s="83" t="s">
        <v>258</v>
      </c>
      <c r="O70" s="84" t="e">
        <f t="shared" si="3"/>
        <v>#REF!</v>
      </c>
      <c r="Q70" s="38">
        <v>0</v>
      </c>
      <c r="R70" s="38">
        <v>0</v>
      </c>
      <c r="S70" s="38" t="e">
        <f>COUNTIF(認証案件_2021年度!#REF!,"*"&amp;○認証組織別!$D70&amp;"*")-(Q70+R70)</f>
        <v>#REF!</v>
      </c>
    </row>
    <row r="71" spans="2:19">
      <c r="B71" s="374"/>
      <c r="C71" s="41" t="s">
        <v>96</v>
      </c>
      <c r="D71" s="48" t="s">
        <v>115</v>
      </c>
      <c r="E71" s="55" t="e">
        <f t="shared" si="7"/>
        <v>#REF!</v>
      </c>
      <c r="F71" s="52" t="e">
        <f t="shared" si="6"/>
        <v>#REF!</v>
      </c>
      <c r="G71" s="39">
        <v>42940</v>
      </c>
      <c r="K71" s="35">
        <v>24</v>
      </c>
      <c r="L71" s="63" t="e">
        <f t="shared" si="8"/>
        <v>#REF!</v>
      </c>
      <c r="M71" s="63"/>
      <c r="N71" s="76">
        <f>○都道府県別!D43</f>
        <v>0</v>
      </c>
      <c r="O71" s="77" t="e">
        <f>(E71)/N71</f>
        <v>#REF!</v>
      </c>
      <c r="Q71" s="38">
        <v>0</v>
      </c>
      <c r="R71" s="38">
        <v>10</v>
      </c>
      <c r="S71" s="38" t="e">
        <f>COUNTIF(認証案件_2021年度!#REF!,"*"&amp;○認証組織別!$D71&amp;"*")-(Q71+R71)</f>
        <v>#REF!</v>
      </c>
    </row>
    <row r="72" spans="2:19">
      <c r="B72" s="374"/>
      <c r="C72" s="41" t="s">
        <v>97</v>
      </c>
      <c r="D72" s="48" t="s">
        <v>200</v>
      </c>
      <c r="E72" s="55" t="e">
        <f t="shared" si="7"/>
        <v>#REF!</v>
      </c>
      <c r="F72" s="52" t="e">
        <f t="shared" si="6"/>
        <v>#REF!</v>
      </c>
      <c r="G72" s="39">
        <v>43035</v>
      </c>
      <c r="K72" s="35">
        <v>2</v>
      </c>
      <c r="L72" s="63" t="e">
        <f t="shared" si="8"/>
        <v>#REF!</v>
      </c>
      <c r="M72" s="63"/>
      <c r="N72" s="76">
        <f>○都道府県別!D44</f>
        <v>0</v>
      </c>
      <c r="O72" s="77" t="e">
        <f t="shared" si="3"/>
        <v>#REF!</v>
      </c>
      <c r="Q72" s="38">
        <v>0</v>
      </c>
      <c r="R72" s="38">
        <v>0</v>
      </c>
      <c r="S72" s="38" t="e">
        <f>COUNTIF(認証案件_2021年度!#REF!,"*"&amp;○認証組織別!$D72&amp;"*")-(Q72+R72)</f>
        <v>#REF!</v>
      </c>
    </row>
    <row r="73" spans="2:19">
      <c r="B73" s="374"/>
      <c r="C73" s="368" t="s">
        <v>98</v>
      </c>
      <c r="D73" s="48" t="s">
        <v>145</v>
      </c>
      <c r="E73" s="55" t="e">
        <f t="shared" si="7"/>
        <v>#REF!</v>
      </c>
      <c r="F73" s="52" t="e">
        <f t="shared" si="6"/>
        <v>#REF!</v>
      </c>
      <c r="G73" s="39">
        <v>42940</v>
      </c>
      <c r="K73" s="35">
        <v>16</v>
      </c>
      <c r="L73" s="63" t="e">
        <f t="shared" si="8"/>
        <v>#REF!</v>
      </c>
      <c r="M73" s="63"/>
      <c r="N73" s="76">
        <f>○都道府県別!D45</f>
        <v>0</v>
      </c>
      <c r="O73" s="77" t="e">
        <f>(E73+E74)/N73</f>
        <v>#REF!</v>
      </c>
      <c r="Q73" s="38">
        <v>0</v>
      </c>
      <c r="R73" s="38">
        <v>5</v>
      </c>
      <c r="S73" s="38" t="e">
        <f>COUNTIF(認証案件_2021年度!#REF!,"*"&amp;○認証組織別!$D73&amp;"*")-(Q73+R73)</f>
        <v>#REF!</v>
      </c>
    </row>
    <row r="74" spans="2:19">
      <c r="B74" s="374"/>
      <c r="C74" s="370"/>
      <c r="D74" s="48" t="s">
        <v>148</v>
      </c>
      <c r="E74" s="55" t="e">
        <f t="shared" si="7"/>
        <v>#REF!</v>
      </c>
      <c r="F74" s="52" t="e">
        <f t="shared" si="6"/>
        <v>#REF!</v>
      </c>
      <c r="G74" s="39">
        <v>42940</v>
      </c>
      <c r="K74" s="35">
        <v>2</v>
      </c>
      <c r="L74" s="63" t="e">
        <f t="shared" si="8"/>
        <v>#REF!</v>
      </c>
      <c r="M74" s="63"/>
      <c r="N74" s="83" t="s">
        <v>258</v>
      </c>
      <c r="O74" s="84" t="e">
        <f t="shared" si="3"/>
        <v>#REF!</v>
      </c>
      <c r="Q74" s="38">
        <v>0</v>
      </c>
      <c r="R74" s="38">
        <v>0</v>
      </c>
      <c r="S74" s="38" t="e">
        <f>COUNTIF(認証案件_2021年度!#REF!,"*"&amp;○認証組織別!$D74&amp;"*")-(Q74+R74)</f>
        <v>#REF!</v>
      </c>
    </row>
    <row r="75" spans="2:19">
      <c r="B75" s="374"/>
      <c r="C75" s="41" t="s">
        <v>99</v>
      </c>
      <c r="D75" s="48" t="s">
        <v>140</v>
      </c>
      <c r="E75" s="55" t="e">
        <f t="shared" si="7"/>
        <v>#REF!</v>
      </c>
      <c r="F75" s="52" t="e">
        <f t="shared" si="6"/>
        <v>#REF!</v>
      </c>
      <c r="G75" s="39">
        <v>42940</v>
      </c>
      <c r="K75" s="35">
        <v>41</v>
      </c>
      <c r="L75" s="63" t="e">
        <f t="shared" si="8"/>
        <v>#REF!</v>
      </c>
      <c r="M75" s="63"/>
      <c r="N75" s="76">
        <f>○都道府県別!D46</f>
        <v>1</v>
      </c>
      <c r="O75" s="77" t="e">
        <f t="shared" si="3"/>
        <v>#REF!</v>
      </c>
      <c r="Q75" s="38">
        <v>0</v>
      </c>
      <c r="R75" s="38">
        <v>6</v>
      </c>
      <c r="S75" s="38" t="e">
        <f>COUNTIF(認証案件_2021年度!#REF!,"*"&amp;○認証組織別!$D75&amp;"*")-(Q75+R75)</f>
        <v>#REF!</v>
      </c>
    </row>
    <row r="76" spans="2:19">
      <c r="B76" s="374"/>
      <c r="C76" s="41" t="s">
        <v>100</v>
      </c>
      <c r="D76" s="48" t="s">
        <v>147</v>
      </c>
      <c r="E76" s="55" t="e">
        <f t="shared" si="7"/>
        <v>#REF!</v>
      </c>
      <c r="F76" s="52" t="e">
        <f t="shared" si="6"/>
        <v>#REF!</v>
      </c>
      <c r="G76" s="39">
        <v>42940</v>
      </c>
      <c r="K76" s="35">
        <v>114</v>
      </c>
      <c r="L76" s="63" t="e">
        <f t="shared" si="8"/>
        <v>#REF!</v>
      </c>
      <c r="M76" s="63"/>
      <c r="N76" s="76">
        <f>○都道府県別!D47</f>
        <v>1</v>
      </c>
      <c r="O76" s="77" t="e">
        <f t="shared" si="3"/>
        <v>#REF!</v>
      </c>
      <c r="Q76" s="38">
        <v>0</v>
      </c>
      <c r="R76" s="38">
        <v>52</v>
      </c>
      <c r="S76" s="38" t="e">
        <f>COUNTIF(認証案件_2021年度!#REF!,"*"&amp;○認証組織別!$D76&amp;"*")-(Q76+R76)</f>
        <v>#REF!</v>
      </c>
    </row>
    <row r="77" spans="2:19">
      <c r="B77" s="374"/>
      <c r="C77" s="41" t="s">
        <v>101</v>
      </c>
      <c r="D77" s="48" t="s">
        <v>157</v>
      </c>
      <c r="E77" s="55" t="e">
        <f t="shared" si="7"/>
        <v>#REF!</v>
      </c>
      <c r="F77" s="52" t="e">
        <f t="shared" si="6"/>
        <v>#REF!</v>
      </c>
      <c r="G77" s="39">
        <v>43052</v>
      </c>
      <c r="K77" s="35">
        <v>4</v>
      </c>
      <c r="L77" s="63" t="e">
        <f t="shared" si="8"/>
        <v>#REF!</v>
      </c>
      <c r="M77" s="63"/>
      <c r="N77" s="76">
        <f>○都道府県別!D48</f>
        <v>0</v>
      </c>
      <c r="O77" s="77" t="e">
        <f t="shared" si="3"/>
        <v>#REF!</v>
      </c>
      <c r="Q77" s="38">
        <v>0</v>
      </c>
      <c r="R77" s="38">
        <v>2</v>
      </c>
      <c r="S77" s="38" t="e">
        <f>COUNTIF(認証案件_2021年度!#REF!,"*"&amp;○認証組織別!$D77&amp;"*")-(Q77+R77)</f>
        <v>#REF!</v>
      </c>
    </row>
    <row r="78" spans="2:19" ht="18.5" thickBot="1">
      <c r="B78" s="375"/>
      <c r="C78" s="41" t="s">
        <v>102</v>
      </c>
      <c r="D78" s="48" t="s">
        <v>191</v>
      </c>
      <c r="E78" s="56" t="e">
        <f>SUM(Q78,R78,S78)</f>
        <v>#REF!</v>
      </c>
      <c r="F78" s="52" t="e">
        <f t="shared" si="6"/>
        <v>#REF!</v>
      </c>
      <c r="G78" s="39">
        <v>42940</v>
      </c>
      <c r="K78" s="35">
        <v>25</v>
      </c>
      <c r="L78" s="63" t="e">
        <f t="shared" si="8"/>
        <v>#REF!</v>
      </c>
      <c r="M78" s="63"/>
      <c r="N78" s="76">
        <f>○都道府県別!D49</f>
        <v>0</v>
      </c>
      <c r="O78" s="77" t="e">
        <f t="shared" si="3"/>
        <v>#REF!</v>
      </c>
      <c r="Q78" s="38">
        <v>0</v>
      </c>
      <c r="R78" s="38">
        <v>18</v>
      </c>
      <c r="S78" s="38" t="e">
        <f>COUNTIF(認証案件_2021年度!#REF!,"*"&amp;○認証組織別!$D78&amp;"*")-(Q78+R78)</f>
        <v>#REF!</v>
      </c>
    </row>
    <row r="79" spans="2:19" ht="18.5" thickTop="1">
      <c r="E79" s="37" t="e">
        <f>SUM(E4:E78)</f>
        <v>#REF!</v>
      </c>
    </row>
    <row r="97" spans="14:14">
      <c r="N97" s="63"/>
    </row>
  </sheetData>
  <mergeCells count="19">
    <mergeCell ref="C25:C26"/>
    <mergeCell ref="C53:C54"/>
    <mergeCell ref="C59:C60"/>
    <mergeCell ref="C61:C62"/>
    <mergeCell ref="C73:C74"/>
    <mergeCell ref="D2:G2"/>
    <mergeCell ref="B13:B78"/>
    <mergeCell ref="B3:C3"/>
    <mergeCell ref="C68:C70"/>
    <mergeCell ref="C34:C35"/>
    <mergeCell ref="C42:C44"/>
    <mergeCell ref="C17:C18"/>
    <mergeCell ref="C50:C52"/>
    <mergeCell ref="C27:C28"/>
    <mergeCell ref="C30:C33"/>
    <mergeCell ref="C45:C46"/>
    <mergeCell ref="C13:C14"/>
    <mergeCell ref="B4:B12"/>
    <mergeCell ref="C4:C12"/>
  </mergeCells>
  <phoneticPr fontId="1"/>
  <pageMargins left="0.59055118110236227" right="0.59055118110236227" top="0.59055118110236227" bottom="0.59055118110236227" header="0.31496062992125984" footer="0.31496062992125984"/>
  <pageSetup paperSize="9" scale="51" orientation="portrait" r:id="rId1"/>
  <ignoredErrors>
    <ignoredError sqref="E2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L39"/>
  <sheetViews>
    <sheetView view="pageBreakPreview" zoomScaleSheetLayoutView="100" workbookViewId="0">
      <selection activeCell="E10" sqref="E10:S13"/>
    </sheetView>
  </sheetViews>
  <sheetFormatPr defaultColWidth="1.5" defaultRowHeight="9" customHeight="1"/>
  <cols>
    <col min="1" max="10" width="1.5" style="1"/>
    <col min="11" max="12" width="2.5" style="1" customWidth="1"/>
    <col min="13" max="14" width="1.5" style="1"/>
    <col min="15" max="15" width="2.5" style="1" customWidth="1"/>
    <col min="16" max="24" width="1.5" style="1"/>
    <col min="25" max="26" width="1.83203125" style="1" customWidth="1"/>
    <col min="27" max="27" width="1.5" style="1"/>
    <col min="28" max="28" width="1.5" style="1" customWidth="1"/>
    <col min="29" max="29" width="1.5" style="1"/>
    <col min="30" max="30" width="1.58203125" style="1" customWidth="1"/>
    <col min="31" max="32" width="1.5" style="1"/>
    <col min="33" max="33" width="2.33203125" style="1" customWidth="1"/>
    <col min="34" max="37" width="1.5" style="1"/>
  </cols>
  <sheetData>
    <row r="2" spans="1:37" ht="9" customHeight="1" thickBot="1"/>
    <row r="3" spans="1:37" ht="9" customHeight="1" thickBot="1">
      <c r="A3" s="2"/>
      <c r="B3" s="2"/>
      <c r="C3" s="184" t="s">
        <v>40</v>
      </c>
      <c r="D3" s="185"/>
      <c r="E3" s="185"/>
      <c r="F3" s="185"/>
      <c r="G3" s="185"/>
      <c r="H3" s="185"/>
      <c r="I3" s="185"/>
      <c r="J3" s="185"/>
      <c r="K3" s="185"/>
      <c r="L3" s="185"/>
      <c r="M3" s="185"/>
      <c r="N3" s="185"/>
      <c r="O3" s="185"/>
      <c r="P3" s="185"/>
      <c r="Q3" s="185"/>
      <c r="R3" s="185"/>
      <c r="S3" s="185"/>
      <c r="T3" s="185"/>
      <c r="U3" s="185"/>
      <c r="V3" s="186"/>
      <c r="W3" s="3"/>
      <c r="X3" s="2"/>
      <c r="Y3" s="2"/>
      <c r="Z3" s="2"/>
      <c r="AA3" s="2"/>
      <c r="AB3" s="2"/>
      <c r="AC3" s="2"/>
      <c r="AD3" s="2"/>
      <c r="AE3" s="2"/>
      <c r="AF3" s="2"/>
      <c r="AG3" s="2"/>
      <c r="AH3" s="2"/>
      <c r="AI3" s="2"/>
      <c r="AJ3" s="2"/>
      <c r="AK3" s="2"/>
    </row>
    <row r="4" spans="1:37" ht="9" customHeight="1">
      <c r="A4" s="2"/>
      <c r="B4" s="2"/>
      <c r="C4" s="187"/>
      <c r="D4" s="188"/>
      <c r="E4" s="188"/>
      <c r="F4" s="188"/>
      <c r="G4" s="188"/>
      <c r="H4" s="188"/>
      <c r="I4" s="188"/>
      <c r="J4" s="188"/>
      <c r="K4" s="188"/>
      <c r="L4" s="188"/>
      <c r="M4" s="188"/>
      <c r="N4" s="188"/>
      <c r="O4" s="188"/>
      <c r="P4" s="188"/>
      <c r="Q4" s="188"/>
      <c r="R4" s="188"/>
      <c r="S4" s="188"/>
      <c r="T4" s="188"/>
      <c r="U4" s="188"/>
      <c r="V4" s="189"/>
      <c r="W4" s="3"/>
      <c r="X4" s="2"/>
      <c r="Y4" s="2"/>
      <c r="Z4" s="2"/>
      <c r="AA4" s="2"/>
      <c r="AB4" s="2"/>
      <c r="AC4" s="193">
        <f>○都道府県別!D3</f>
        <v>3</v>
      </c>
      <c r="AD4" s="194"/>
      <c r="AE4" s="194"/>
      <c r="AF4" s="194"/>
      <c r="AG4" s="194"/>
      <c r="AH4" s="194"/>
      <c r="AI4" s="194"/>
      <c r="AJ4" s="194"/>
      <c r="AK4" s="195"/>
    </row>
    <row r="5" spans="1:37" ht="9" customHeight="1" thickBot="1">
      <c r="A5" s="2"/>
      <c r="B5" s="2"/>
      <c r="C5" s="190"/>
      <c r="D5" s="191"/>
      <c r="E5" s="191"/>
      <c r="F5" s="191"/>
      <c r="G5" s="191"/>
      <c r="H5" s="191"/>
      <c r="I5" s="191"/>
      <c r="J5" s="191"/>
      <c r="K5" s="191"/>
      <c r="L5" s="191"/>
      <c r="M5" s="191"/>
      <c r="N5" s="191"/>
      <c r="O5" s="191"/>
      <c r="P5" s="191"/>
      <c r="Q5" s="191"/>
      <c r="R5" s="191"/>
      <c r="S5" s="191"/>
      <c r="T5" s="191"/>
      <c r="U5" s="191"/>
      <c r="V5" s="192"/>
      <c r="W5" s="3"/>
      <c r="X5" s="2"/>
      <c r="Y5" s="2"/>
      <c r="Z5" s="2"/>
      <c r="AA5" s="2"/>
      <c r="AB5" s="2"/>
      <c r="AC5" s="196"/>
      <c r="AD5" s="197"/>
      <c r="AE5" s="197"/>
      <c r="AF5" s="197"/>
      <c r="AG5" s="197"/>
      <c r="AH5" s="197"/>
      <c r="AI5" s="197"/>
      <c r="AJ5" s="197"/>
      <c r="AK5" s="198"/>
    </row>
    <row r="6" spans="1:37" ht="9" customHeight="1">
      <c r="A6" s="2"/>
      <c r="B6" s="2"/>
      <c r="C6" s="3"/>
      <c r="D6" s="3"/>
      <c r="E6" s="3"/>
      <c r="F6" s="3"/>
      <c r="G6" s="3"/>
      <c r="H6" s="3"/>
      <c r="I6" s="3"/>
      <c r="J6" s="3"/>
      <c r="K6" s="3"/>
      <c r="L6" s="3"/>
      <c r="M6" s="3"/>
      <c r="N6" s="3"/>
      <c r="O6" s="3"/>
      <c r="P6" s="3"/>
      <c r="Q6" s="3"/>
      <c r="R6" s="3"/>
      <c r="S6" s="3"/>
      <c r="T6" s="3"/>
      <c r="U6" s="3"/>
      <c r="V6" s="3"/>
      <c r="W6" s="3"/>
      <c r="X6" s="2"/>
      <c r="Y6" s="2"/>
      <c r="Z6" s="2"/>
      <c r="AA6" s="2"/>
      <c r="AB6" s="2"/>
      <c r="AC6" s="196"/>
      <c r="AD6" s="197"/>
      <c r="AE6" s="197"/>
      <c r="AF6" s="197"/>
      <c r="AG6" s="197"/>
      <c r="AH6" s="197"/>
      <c r="AI6" s="197"/>
      <c r="AJ6" s="197"/>
      <c r="AK6" s="198"/>
    </row>
    <row r="7" spans="1:37" ht="9" customHeight="1">
      <c r="A7" s="2"/>
      <c r="B7" s="2"/>
      <c r="E7" s="202" t="s">
        <v>41</v>
      </c>
      <c r="F7" s="202"/>
      <c r="G7" s="202"/>
      <c r="H7" s="202"/>
      <c r="I7" s="202"/>
      <c r="J7" s="202"/>
      <c r="K7" s="202"/>
      <c r="L7" s="202"/>
      <c r="M7" s="202"/>
      <c r="N7" s="202"/>
      <c r="O7" s="202"/>
      <c r="P7" s="202"/>
      <c r="Q7" s="202"/>
      <c r="R7" s="202"/>
      <c r="S7" s="202"/>
      <c r="T7" s="3"/>
      <c r="U7" s="3"/>
      <c r="V7" s="3"/>
      <c r="W7" s="3"/>
      <c r="X7" s="2"/>
      <c r="Y7" s="2"/>
      <c r="Z7" s="2"/>
      <c r="AA7" s="2"/>
      <c r="AB7" s="2"/>
      <c r="AC7" s="196"/>
      <c r="AD7" s="197"/>
      <c r="AE7" s="197"/>
      <c r="AF7" s="197"/>
      <c r="AG7" s="197"/>
      <c r="AH7" s="197"/>
      <c r="AI7" s="197"/>
      <c r="AJ7" s="197"/>
      <c r="AK7" s="198"/>
    </row>
    <row r="8" spans="1:37" ht="9" customHeight="1">
      <c r="A8" s="2"/>
      <c r="B8" s="2"/>
      <c r="E8" s="202"/>
      <c r="F8" s="202"/>
      <c r="G8" s="202"/>
      <c r="H8" s="202"/>
      <c r="I8" s="202"/>
      <c r="J8" s="202"/>
      <c r="K8" s="202"/>
      <c r="L8" s="202"/>
      <c r="M8" s="202"/>
      <c r="N8" s="202"/>
      <c r="O8" s="202"/>
      <c r="P8" s="202"/>
      <c r="Q8" s="202"/>
      <c r="R8" s="202"/>
      <c r="S8" s="202"/>
      <c r="T8" s="3"/>
      <c r="U8" s="3"/>
      <c r="V8" s="3"/>
      <c r="W8" s="3"/>
      <c r="X8" s="2"/>
      <c r="Y8" s="2"/>
      <c r="Z8" s="2"/>
      <c r="AA8" s="2"/>
      <c r="AB8" s="2"/>
      <c r="AC8" s="196"/>
      <c r="AD8" s="197"/>
      <c r="AE8" s="197"/>
      <c r="AF8" s="197"/>
      <c r="AG8" s="197"/>
      <c r="AH8" s="197"/>
      <c r="AI8" s="197"/>
      <c r="AJ8" s="197"/>
      <c r="AK8" s="198"/>
    </row>
    <row r="9" spans="1:37" ht="9" customHeight="1">
      <c r="A9" s="2"/>
      <c r="B9" s="2"/>
      <c r="E9" s="202"/>
      <c r="F9" s="202"/>
      <c r="G9" s="202"/>
      <c r="H9" s="202"/>
      <c r="I9" s="202"/>
      <c r="J9" s="202"/>
      <c r="K9" s="202"/>
      <c r="L9" s="202"/>
      <c r="M9" s="202"/>
      <c r="N9" s="202"/>
      <c r="O9" s="202"/>
      <c r="P9" s="202"/>
      <c r="Q9" s="202"/>
      <c r="R9" s="202"/>
      <c r="S9" s="202"/>
      <c r="T9" s="2"/>
      <c r="U9" s="2"/>
      <c r="V9" s="2"/>
      <c r="W9" s="2"/>
      <c r="X9" s="2"/>
      <c r="Y9" s="2"/>
      <c r="Z9" s="2"/>
      <c r="AA9" s="2"/>
      <c r="AB9" s="2"/>
      <c r="AC9" s="196"/>
      <c r="AD9" s="197"/>
      <c r="AE9" s="197"/>
      <c r="AF9" s="197"/>
      <c r="AG9" s="197"/>
      <c r="AH9" s="197"/>
      <c r="AI9" s="197"/>
      <c r="AJ9" s="197"/>
      <c r="AK9" s="198"/>
    </row>
    <row r="10" spans="1:37" ht="9" customHeight="1" thickBot="1">
      <c r="A10" s="2"/>
      <c r="B10" s="2"/>
      <c r="E10" s="203">
        <f>○都道府県別!D55</f>
        <v>90</v>
      </c>
      <c r="F10" s="203"/>
      <c r="G10" s="203"/>
      <c r="H10" s="203"/>
      <c r="I10" s="203"/>
      <c r="J10" s="203"/>
      <c r="K10" s="203"/>
      <c r="L10" s="203"/>
      <c r="M10" s="203"/>
      <c r="N10" s="203"/>
      <c r="O10" s="203"/>
      <c r="P10" s="203"/>
      <c r="Q10" s="203"/>
      <c r="R10" s="203"/>
      <c r="S10" s="203"/>
      <c r="T10" s="2"/>
      <c r="U10" s="2"/>
      <c r="V10" s="2"/>
      <c r="W10" s="2"/>
      <c r="X10" s="2"/>
      <c r="Y10" s="2"/>
      <c r="Z10" s="2"/>
      <c r="AA10" s="2"/>
      <c r="AB10" s="2"/>
      <c r="AC10" s="199"/>
      <c r="AD10" s="197"/>
      <c r="AE10" s="197"/>
      <c r="AF10" s="197"/>
      <c r="AG10" s="200"/>
      <c r="AH10" s="200"/>
      <c r="AI10" s="200"/>
      <c r="AJ10" s="200"/>
      <c r="AK10" s="201"/>
    </row>
    <row r="11" spans="1:37" ht="9" customHeight="1" thickBot="1">
      <c r="A11" s="2"/>
      <c r="B11" s="2"/>
      <c r="E11" s="203"/>
      <c r="F11" s="203"/>
      <c r="G11" s="203"/>
      <c r="H11" s="203"/>
      <c r="I11" s="203"/>
      <c r="J11" s="203"/>
      <c r="K11" s="203"/>
      <c r="L11" s="203"/>
      <c r="M11" s="203"/>
      <c r="N11" s="203"/>
      <c r="O11" s="203"/>
      <c r="P11" s="203"/>
      <c r="Q11" s="203"/>
      <c r="R11" s="203"/>
      <c r="S11" s="203"/>
      <c r="T11" s="2"/>
      <c r="U11" s="2"/>
      <c r="V11" s="2"/>
      <c r="W11" s="2"/>
      <c r="X11" s="2"/>
      <c r="Y11" s="2"/>
      <c r="Z11" s="2"/>
      <c r="AA11" s="2"/>
      <c r="AB11" s="2"/>
      <c r="AC11" s="2"/>
      <c r="AD11" s="204">
        <f>AC4</f>
        <v>3</v>
      </c>
      <c r="AE11" s="205"/>
      <c r="AF11" s="206"/>
      <c r="AG11" s="2"/>
      <c r="AH11" s="2"/>
      <c r="AI11" s="2"/>
      <c r="AJ11" s="2"/>
      <c r="AK11" s="2"/>
    </row>
    <row r="12" spans="1:37" ht="9" customHeight="1" thickBot="1">
      <c r="A12" s="2"/>
      <c r="B12" s="2"/>
      <c r="E12" s="203"/>
      <c r="F12" s="203"/>
      <c r="G12" s="203"/>
      <c r="H12" s="203"/>
      <c r="I12" s="203"/>
      <c r="J12" s="203"/>
      <c r="K12" s="203"/>
      <c r="L12" s="203"/>
      <c r="M12" s="203"/>
      <c r="N12" s="203"/>
      <c r="O12" s="203"/>
      <c r="P12" s="203"/>
      <c r="Q12" s="203"/>
      <c r="R12" s="203"/>
      <c r="S12" s="203"/>
      <c r="T12" s="2"/>
      <c r="U12" s="2"/>
      <c r="V12" s="2"/>
      <c r="W12" s="2"/>
      <c r="X12" s="2"/>
      <c r="Y12" s="2"/>
      <c r="Z12" s="2"/>
      <c r="AA12" s="2"/>
      <c r="AB12" s="2"/>
      <c r="AC12" s="2"/>
      <c r="AD12" s="2"/>
      <c r="AE12" s="2"/>
      <c r="AF12" s="2"/>
      <c r="AG12" s="4"/>
      <c r="AH12" s="4"/>
      <c r="AI12" s="2"/>
      <c r="AJ12" s="2"/>
      <c r="AK12" s="2"/>
    </row>
    <row r="13" spans="1:37" ht="9" customHeight="1" thickBot="1">
      <c r="A13" s="2"/>
      <c r="B13" s="2"/>
      <c r="E13" s="203"/>
      <c r="F13" s="203"/>
      <c r="G13" s="203"/>
      <c r="H13" s="203"/>
      <c r="I13" s="203"/>
      <c r="J13" s="203"/>
      <c r="K13" s="203"/>
      <c r="L13" s="203"/>
      <c r="M13" s="203"/>
      <c r="N13" s="203"/>
      <c r="O13" s="203"/>
      <c r="P13" s="203"/>
      <c r="Q13" s="203"/>
      <c r="R13" s="203"/>
      <c r="S13" s="203"/>
      <c r="T13" s="2"/>
      <c r="U13" s="2"/>
      <c r="V13" s="2"/>
      <c r="W13" s="2"/>
      <c r="X13" s="2"/>
      <c r="Y13" s="2"/>
      <c r="Z13" s="2"/>
      <c r="AA13" s="2"/>
      <c r="AB13" s="2"/>
      <c r="AC13" s="4"/>
      <c r="AD13" s="4"/>
      <c r="AE13" s="2"/>
      <c r="AF13" s="5"/>
      <c r="AG13" s="207">
        <f>○都道府県別!D4</f>
        <v>1</v>
      </c>
      <c r="AH13" s="208"/>
      <c r="AI13" s="2"/>
      <c r="AJ13" s="2"/>
      <c r="AK13" s="2"/>
    </row>
    <row r="14" spans="1:37" ht="9" customHeight="1" thickBot="1">
      <c r="A14" s="2"/>
      <c r="B14" s="2"/>
      <c r="E14" s="422">
        <f>認証案件_2021年度!C1</f>
        <v>0</v>
      </c>
      <c r="F14" s="422"/>
      <c r="G14" s="422"/>
      <c r="H14" s="422"/>
      <c r="I14" s="422"/>
      <c r="J14" s="422"/>
      <c r="K14" s="422"/>
      <c r="L14" s="422"/>
      <c r="M14" s="422"/>
      <c r="N14" s="422"/>
      <c r="O14" s="422"/>
      <c r="P14" s="422"/>
      <c r="Q14" s="422"/>
      <c r="R14" s="422"/>
      <c r="S14" s="422"/>
      <c r="T14" s="2"/>
      <c r="U14" s="2"/>
      <c r="V14" s="2"/>
      <c r="W14" s="2"/>
      <c r="X14" s="2"/>
      <c r="Y14" s="2"/>
      <c r="Z14" s="2"/>
      <c r="AA14" s="2"/>
      <c r="AB14" s="2"/>
      <c r="AC14" s="207">
        <f>○都道府県別!D4</f>
        <v>1</v>
      </c>
      <c r="AD14" s="208"/>
      <c r="AE14" s="6"/>
      <c r="AF14" s="7"/>
      <c r="AG14" s="209"/>
      <c r="AH14" s="210"/>
      <c r="AI14" s="2"/>
      <c r="AJ14" s="2"/>
      <c r="AK14" s="2"/>
    </row>
    <row r="15" spans="1:37" ht="9" customHeight="1">
      <c r="A15" s="2"/>
      <c r="B15" s="2"/>
      <c r="E15" s="422"/>
      <c r="F15" s="422"/>
      <c r="G15" s="422"/>
      <c r="H15" s="422"/>
      <c r="I15" s="422"/>
      <c r="J15" s="422"/>
      <c r="K15" s="422"/>
      <c r="L15" s="422"/>
      <c r="M15" s="422"/>
      <c r="N15" s="422"/>
      <c r="O15" s="422"/>
      <c r="P15" s="422"/>
      <c r="Q15" s="422"/>
      <c r="R15" s="422"/>
      <c r="S15" s="422"/>
      <c r="T15" s="2"/>
      <c r="U15" s="2"/>
      <c r="V15" s="2"/>
      <c r="W15" s="2"/>
      <c r="X15" s="2"/>
      <c r="Y15" s="2"/>
      <c r="Z15" s="2"/>
      <c r="AA15" s="2"/>
      <c r="AB15" s="2"/>
      <c r="AC15" s="221">
        <f>○都道府県別!D4</f>
        <v>1</v>
      </c>
      <c r="AD15" s="222"/>
      <c r="AE15" s="222"/>
      <c r="AF15" s="222"/>
      <c r="AG15" s="222"/>
      <c r="AH15" s="223"/>
      <c r="AI15" s="2"/>
      <c r="AJ15" s="2"/>
      <c r="AK15" s="2"/>
    </row>
    <row r="16" spans="1:37" ht="9" customHeight="1" thickBot="1">
      <c r="A16" s="2"/>
      <c r="B16" s="2"/>
      <c r="C16" s="2"/>
      <c r="D16" s="2"/>
      <c r="E16" s="62"/>
      <c r="T16" s="2"/>
      <c r="U16" s="2"/>
      <c r="V16" s="2"/>
      <c r="W16" s="2"/>
      <c r="X16" s="2"/>
      <c r="Y16" s="2"/>
      <c r="Z16" s="2"/>
      <c r="AA16" s="2"/>
      <c r="AB16" s="2"/>
      <c r="AC16" s="224"/>
      <c r="AD16" s="225"/>
      <c r="AE16" s="225"/>
      <c r="AF16" s="225"/>
      <c r="AG16" s="225"/>
      <c r="AH16" s="226"/>
      <c r="AI16" s="2"/>
      <c r="AJ16" s="2"/>
      <c r="AK16" s="2"/>
    </row>
    <row r="17" spans="1:38" ht="9" customHeight="1">
      <c r="A17" s="2"/>
      <c r="B17" s="2"/>
      <c r="C17" s="2"/>
      <c r="D17" s="2"/>
      <c r="T17" s="2"/>
      <c r="U17" s="2"/>
      <c r="V17" s="2"/>
      <c r="W17" s="2"/>
      <c r="X17" s="2"/>
      <c r="Y17" s="2"/>
      <c r="Z17" s="2"/>
      <c r="AA17" s="2"/>
      <c r="AB17" s="8"/>
      <c r="AC17" s="218">
        <f>○都道府県別!D7</f>
        <v>0</v>
      </c>
      <c r="AD17" s="219"/>
      <c r="AE17" s="220"/>
      <c r="AF17" s="218">
        <f>○都道府県別!D5</f>
        <v>1</v>
      </c>
      <c r="AG17" s="219"/>
      <c r="AH17" s="220"/>
      <c r="AI17" s="2"/>
      <c r="AJ17" s="2"/>
      <c r="AK17" s="2"/>
    </row>
    <row r="18" spans="1:38" ht="9" customHeight="1">
      <c r="A18" s="2"/>
      <c r="B18" s="2"/>
      <c r="C18" s="227" t="s">
        <v>30</v>
      </c>
      <c r="D18" s="227"/>
      <c r="E18" s="227"/>
      <c r="F18" s="227"/>
      <c r="G18" s="227"/>
      <c r="H18" s="227"/>
      <c r="I18" s="227">
        <f>○都道府県別!D51</f>
        <v>0</v>
      </c>
      <c r="J18" s="227"/>
      <c r="K18" s="227"/>
      <c r="T18" s="2"/>
      <c r="U18" s="2"/>
      <c r="V18" s="2"/>
      <c r="W18" s="2"/>
      <c r="X18" s="2"/>
      <c r="Y18" s="2"/>
      <c r="Z18" s="2"/>
      <c r="AA18" s="2"/>
      <c r="AB18" s="8"/>
      <c r="AC18" s="221"/>
      <c r="AD18" s="222"/>
      <c r="AE18" s="223"/>
      <c r="AF18" s="221"/>
      <c r="AG18" s="222"/>
      <c r="AH18" s="223"/>
      <c r="AI18" s="2"/>
      <c r="AJ18" s="2"/>
      <c r="AK18" s="2"/>
    </row>
    <row r="19" spans="1:38" ht="9" customHeight="1" thickBot="1">
      <c r="A19" s="2"/>
      <c r="B19" s="2"/>
      <c r="C19" s="227"/>
      <c r="D19" s="227"/>
      <c r="E19" s="227"/>
      <c r="F19" s="227"/>
      <c r="G19" s="227"/>
      <c r="H19" s="227"/>
      <c r="I19" s="227"/>
      <c r="J19" s="227"/>
      <c r="K19" s="227"/>
      <c r="T19" s="2"/>
      <c r="U19" s="2"/>
      <c r="V19" s="2"/>
      <c r="W19" s="2"/>
      <c r="X19" s="2"/>
      <c r="Y19" s="2"/>
      <c r="Z19" s="2"/>
      <c r="AA19" s="2"/>
      <c r="AB19" s="8"/>
      <c r="AC19" s="224"/>
      <c r="AD19" s="225"/>
      <c r="AE19" s="226"/>
      <c r="AF19" s="224"/>
      <c r="AG19" s="225"/>
      <c r="AH19" s="226"/>
      <c r="AI19" s="2"/>
      <c r="AJ19" s="2"/>
      <c r="AK19" s="2"/>
    </row>
    <row r="20" spans="1:38" ht="9" customHeight="1">
      <c r="A20" s="2"/>
      <c r="B20" s="126"/>
      <c r="C20" s="234" t="s">
        <v>42</v>
      </c>
      <c r="D20" s="235"/>
      <c r="E20" s="235"/>
      <c r="F20" s="235"/>
      <c r="G20" s="235"/>
      <c r="H20" s="236"/>
      <c r="I20" s="407">
        <f>○都道府県別!D52</f>
        <v>1</v>
      </c>
      <c r="J20" s="408"/>
      <c r="K20" s="409"/>
      <c r="L20" s="129"/>
      <c r="M20" s="129"/>
      <c r="N20" s="129"/>
      <c r="O20" s="129"/>
      <c r="P20" s="129"/>
      <c r="Q20" s="129"/>
      <c r="R20" s="129"/>
      <c r="S20" s="129"/>
      <c r="T20" s="126"/>
      <c r="U20" s="126"/>
      <c r="V20" s="126"/>
      <c r="W20" s="126"/>
      <c r="X20" s="126"/>
      <c r="Y20" s="126"/>
      <c r="Z20" s="126"/>
      <c r="AA20" s="126"/>
      <c r="AB20" s="126"/>
      <c r="AC20" s="413">
        <f>○都道府県別!D8</f>
        <v>2</v>
      </c>
      <c r="AD20" s="414"/>
      <c r="AE20" s="415"/>
      <c r="AF20" s="413">
        <f>○都道府県別!D6</f>
        <v>1</v>
      </c>
      <c r="AG20" s="414"/>
      <c r="AH20" s="415"/>
      <c r="AI20" s="24"/>
      <c r="AJ20" s="24"/>
      <c r="AK20" s="24"/>
      <c r="AL20" s="26"/>
    </row>
    <row r="21" spans="1:38" ht="9" customHeight="1">
      <c r="A21" s="2"/>
      <c r="B21" s="126"/>
      <c r="C21" s="237"/>
      <c r="D21" s="238"/>
      <c r="E21" s="238"/>
      <c r="F21" s="238"/>
      <c r="G21" s="238"/>
      <c r="H21" s="239"/>
      <c r="I21" s="410"/>
      <c r="J21" s="411"/>
      <c r="K21" s="412"/>
      <c r="L21" s="129"/>
      <c r="M21" s="129"/>
      <c r="N21" s="129"/>
      <c r="O21" s="129"/>
      <c r="P21" s="129"/>
      <c r="Q21" s="129"/>
      <c r="R21" s="129"/>
      <c r="S21" s="129"/>
      <c r="T21" s="126"/>
      <c r="U21" s="126"/>
      <c r="V21" s="126"/>
      <c r="W21" s="126"/>
      <c r="X21" s="126"/>
      <c r="Y21" s="126"/>
      <c r="Z21" s="126"/>
      <c r="AA21" s="126"/>
      <c r="AB21" s="126"/>
      <c r="AC21" s="416"/>
      <c r="AD21" s="417"/>
      <c r="AE21" s="418"/>
      <c r="AF21" s="416"/>
      <c r="AG21" s="417"/>
      <c r="AH21" s="418"/>
      <c r="AI21" s="24"/>
      <c r="AJ21" s="24"/>
      <c r="AK21" s="24"/>
      <c r="AL21" s="26"/>
    </row>
    <row r="22" spans="1:38" ht="9" customHeight="1" thickBot="1">
      <c r="A22" s="2"/>
      <c r="B22" s="126"/>
      <c r="C22" s="234" t="s">
        <v>43</v>
      </c>
      <c r="D22" s="235"/>
      <c r="E22" s="235"/>
      <c r="F22" s="235"/>
      <c r="G22" s="235"/>
      <c r="H22" s="236"/>
      <c r="I22" s="234">
        <f>○都道府県別!D53</f>
        <v>1</v>
      </c>
      <c r="J22" s="235"/>
      <c r="K22" s="236"/>
      <c r="L22" s="129"/>
      <c r="M22" s="129"/>
      <c r="N22" s="129"/>
      <c r="O22" s="129"/>
      <c r="P22" s="129"/>
      <c r="Q22" s="129"/>
      <c r="R22" s="129"/>
      <c r="S22" s="129"/>
      <c r="T22" s="126"/>
      <c r="U22" s="126"/>
      <c r="V22" s="126"/>
      <c r="W22" s="126"/>
      <c r="X22" s="126"/>
      <c r="Y22" s="126"/>
      <c r="Z22" s="126"/>
      <c r="AA22" s="126"/>
      <c r="AB22" s="126"/>
      <c r="AC22" s="419"/>
      <c r="AD22" s="420"/>
      <c r="AE22" s="421"/>
      <c r="AF22" s="419"/>
      <c r="AG22" s="420"/>
      <c r="AH22" s="421"/>
      <c r="AI22" s="24"/>
      <c r="AJ22" s="24"/>
      <c r="AK22" s="24"/>
      <c r="AL22" s="26"/>
    </row>
    <row r="23" spans="1:38" ht="9" customHeight="1" thickBot="1">
      <c r="A23" s="2"/>
      <c r="B23" s="126"/>
      <c r="C23" s="237"/>
      <c r="D23" s="238"/>
      <c r="E23" s="238"/>
      <c r="F23" s="238"/>
      <c r="G23" s="238"/>
      <c r="H23" s="239"/>
      <c r="I23" s="237"/>
      <c r="J23" s="238"/>
      <c r="K23" s="239"/>
      <c r="L23" s="129"/>
      <c r="M23" s="129"/>
      <c r="N23" s="129"/>
      <c r="O23" s="129"/>
      <c r="P23" s="129"/>
      <c r="Q23" s="129"/>
      <c r="R23" s="129"/>
      <c r="S23" s="129"/>
      <c r="T23" s="126"/>
      <c r="U23" s="126"/>
      <c r="V23" s="126"/>
      <c r="W23" s="130"/>
      <c r="X23" s="130"/>
      <c r="Y23" s="126"/>
      <c r="Z23" s="126"/>
      <c r="AA23" s="126"/>
      <c r="AB23" s="127"/>
      <c r="AC23" s="249">
        <f>○都道府県別!D17</f>
        <v>7</v>
      </c>
      <c r="AD23" s="250"/>
      <c r="AE23" s="255">
        <f>○都道府県別!D9</f>
        <v>1</v>
      </c>
      <c r="AF23" s="256"/>
      <c r="AG23" s="256"/>
      <c r="AH23" s="257"/>
      <c r="AI23" s="24"/>
      <c r="AJ23" s="24"/>
      <c r="AK23" s="24"/>
      <c r="AL23" s="26"/>
    </row>
    <row r="24" spans="1:38" ht="9" customHeight="1" thickBot="1">
      <c r="A24" s="2"/>
      <c r="B24" s="126"/>
      <c r="C24" s="126"/>
      <c r="D24" s="126"/>
      <c r="E24" s="126"/>
      <c r="F24" s="126"/>
      <c r="G24" s="126"/>
      <c r="H24" s="126"/>
      <c r="I24" s="126"/>
      <c r="J24" s="126"/>
      <c r="K24" s="126"/>
      <c r="L24" s="126"/>
      <c r="M24" s="126"/>
      <c r="N24" s="126"/>
      <c r="O24" s="126"/>
      <c r="P24" s="126"/>
      <c r="Q24" s="126"/>
      <c r="R24" s="126"/>
      <c r="S24" s="126"/>
      <c r="T24" s="126"/>
      <c r="U24" s="126"/>
      <c r="V24" s="127"/>
      <c r="W24" s="264">
        <f>○都道府県別!D19</f>
        <v>9</v>
      </c>
      <c r="X24" s="250"/>
      <c r="Y24" s="126"/>
      <c r="Z24" s="126"/>
      <c r="AA24" s="126"/>
      <c r="AB24" s="128"/>
      <c r="AC24" s="251"/>
      <c r="AD24" s="252"/>
      <c r="AE24" s="258"/>
      <c r="AF24" s="259"/>
      <c r="AG24" s="259"/>
      <c r="AH24" s="260"/>
      <c r="AI24" s="24"/>
      <c r="AJ24" s="24"/>
      <c r="AK24" s="24"/>
      <c r="AL24" s="26"/>
    </row>
    <row r="25" spans="1:38" ht="9" customHeight="1" thickBot="1">
      <c r="A25" s="2"/>
      <c r="B25" s="126"/>
      <c r="C25" s="126"/>
      <c r="D25" s="126"/>
      <c r="E25" s="126"/>
      <c r="F25" s="126"/>
      <c r="G25" s="126"/>
      <c r="H25" s="126"/>
      <c r="I25" s="126"/>
      <c r="J25" s="126"/>
      <c r="K25" s="126"/>
      <c r="L25" s="126"/>
      <c r="M25" s="126"/>
      <c r="N25" s="126"/>
      <c r="O25" s="126"/>
      <c r="P25" s="126"/>
      <c r="Q25" s="126"/>
      <c r="R25" s="126"/>
      <c r="S25" s="126"/>
      <c r="T25" s="126"/>
      <c r="U25" s="126"/>
      <c r="V25" s="127"/>
      <c r="W25" s="265"/>
      <c r="X25" s="252"/>
      <c r="Y25" s="126"/>
      <c r="Z25" s="126"/>
      <c r="AA25" s="128"/>
      <c r="AB25" s="267">
        <f>○都道府県別!D17</f>
        <v>7</v>
      </c>
      <c r="AC25" s="251"/>
      <c r="AD25" s="252"/>
      <c r="AE25" s="258"/>
      <c r="AF25" s="259"/>
      <c r="AG25" s="259"/>
      <c r="AH25" s="260"/>
      <c r="AI25" s="24"/>
      <c r="AJ25" s="24"/>
      <c r="AK25" s="24"/>
      <c r="AL25" s="26"/>
    </row>
    <row r="26" spans="1:38" ht="9" customHeight="1" thickBot="1">
      <c r="A26" s="2"/>
      <c r="B26" s="126"/>
      <c r="C26" s="126"/>
      <c r="D26" s="126"/>
      <c r="E26" s="126"/>
      <c r="F26" s="126"/>
      <c r="G26" s="126"/>
      <c r="H26" s="126"/>
      <c r="I26" s="126"/>
      <c r="J26" s="126"/>
      <c r="K26" s="126"/>
      <c r="L26" s="126"/>
      <c r="M26" s="126"/>
      <c r="N26" s="126"/>
      <c r="O26" s="126"/>
      <c r="P26" s="126"/>
      <c r="Q26" s="126"/>
      <c r="R26" s="126"/>
      <c r="S26" s="126"/>
      <c r="T26" s="126"/>
      <c r="U26" s="126"/>
      <c r="V26" s="127"/>
      <c r="W26" s="265"/>
      <c r="X26" s="252"/>
      <c r="Y26" s="264">
        <f>○都道府県別!D18</f>
        <v>0</v>
      </c>
      <c r="Z26" s="249"/>
      <c r="AA26" s="250"/>
      <c r="AB26" s="268"/>
      <c r="AC26" s="253"/>
      <c r="AD26" s="254"/>
      <c r="AE26" s="261"/>
      <c r="AF26" s="262"/>
      <c r="AG26" s="262"/>
      <c r="AH26" s="263"/>
      <c r="AI26" s="24"/>
      <c r="AJ26" s="24"/>
      <c r="AK26" s="24"/>
      <c r="AL26" s="26"/>
    </row>
    <row r="27" spans="1:38" ht="9" customHeight="1" thickBot="1">
      <c r="A27" s="2"/>
      <c r="B27" s="126"/>
      <c r="C27" s="126"/>
      <c r="D27" s="126"/>
      <c r="E27" s="126"/>
      <c r="F27" s="126"/>
      <c r="G27" s="126"/>
      <c r="H27" s="126"/>
      <c r="I27" s="126"/>
      <c r="J27" s="126"/>
      <c r="K27" s="126"/>
      <c r="L27" s="126"/>
      <c r="M27" s="126"/>
      <c r="N27" s="126"/>
      <c r="O27" s="126"/>
      <c r="P27" s="126"/>
      <c r="Q27" s="126"/>
      <c r="R27" s="126"/>
      <c r="S27" s="126"/>
      <c r="T27" s="126"/>
      <c r="U27" s="126"/>
      <c r="V27" s="127"/>
      <c r="W27" s="266"/>
      <c r="X27" s="254"/>
      <c r="Y27" s="266"/>
      <c r="Z27" s="253"/>
      <c r="AA27" s="254"/>
      <c r="AB27" s="269"/>
      <c r="AC27" s="270">
        <f>○都道府県別!D12</f>
        <v>-6</v>
      </c>
      <c r="AD27" s="271"/>
      <c r="AE27" s="276">
        <f>○都道府県別!D11</f>
        <v>2</v>
      </c>
      <c r="AF27" s="277"/>
      <c r="AG27" s="270">
        <f>○都道府県別!D10</f>
        <v>1</v>
      </c>
      <c r="AH27" s="271"/>
      <c r="AI27" s="24"/>
      <c r="AJ27" s="24"/>
      <c r="AK27" s="24"/>
      <c r="AL27" s="26"/>
    </row>
    <row r="28" spans="1:38" ht="9" customHeight="1" thickBot="1">
      <c r="A28" s="2"/>
      <c r="B28" s="126"/>
      <c r="C28" s="126"/>
      <c r="D28" s="126"/>
      <c r="E28" s="126"/>
      <c r="F28" s="126"/>
      <c r="G28" s="126"/>
      <c r="H28" s="126"/>
      <c r="I28" s="126"/>
      <c r="J28" s="126"/>
      <c r="K28" s="126"/>
      <c r="L28" s="126"/>
      <c r="M28" s="126"/>
      <c r="N28" s="126"/>
      <c r="O28" s="126"/>
      <c r="P28" s="126"/>
      <c r="Q28" s="126"/>
      <c r="R28" s="126"/>
      <c r="S28" s="126"/>
      <c r="T28" s="130"/>
      <c r="U28" s="130"/>
      <c r="V28" s="128"/>
      <c r="W28" s="267">
        <f>○都道府県別!D20</f>
        <v>0</v>
      </c>
      <c r="X28" s="399"/>
      <c r="Y28" s="264">
        <f>○都道府県別!D23</f>
        <v>5</v>
      </c>
      <c r="Z28" s="250"/>
      <c r="AA28" s="264">
        <f>○都道府県別!D22</f>
        <v>0</v>
      </c>
      <c r="AB28" s="250"/>
      <c r="AC28" s="272"/>
      <c r="AD28" s="273"/>
      <c r="AE28" s="278"/>
      <c r="AF28" s="279"/>
      <c r="AG28" s="272"/>
      <c r="AH28" s="273"/>
      <c r="AI28" s="24"/>
      <c r="AJ28" s="24"/>
      <c r="AK28" s="24"/>
      <c r="AL28" s="26"/>
    </row>
    <row r="29" spans="1:38" ht="9" customHeight="1" thickBot="1">
      <c r="A29" s="2"/>
      <c r="B29" s="284">
        <f>○都道府県別!D44</f>
        <v>0</v>
      </c>
      <c r="C29" s="285"/>
      <c r="D29" s="284">
        <f>○都道府県別!D43</f>
        <v>0</v>
      </c>
      <c r="E29" s="285"/>
      <c r="F29" s="284">
        <f>○都道府県別!D42</f>
        <v>2</v>
      </c>
      <c r="G29" s="389"/>
      <c r="H29" s="389"/>
      <c r="I29" s="285"/>
      <c r="J29" s="126"/>
      <c r="K29" s="299">
        <f>○都道府県別!D37</f>
        <v>1</v>
      </c>
      <c r="L29" s="300"/>
      <c r="M29" s="299">
        <f>○都道府県別!D34</f>
        <v>2</v>
      </c>
      <c r="N29" s="300"/>
      <c r="O29" s="299">
        <f>○都道府県別!D33</f>
        <v>1</v>
      </c>
      <c r="P29" s="300"/>
      <c r="Q29" s="329">
        <f>○都道府県別!D30</f>
        <v>0</v>
      </c>
      <c r="R29" s="330"/>
      <c r="S29" s="347">
        <f>○都道府県別!D28</f>
        <v>1</v>
      </c>
      <c r="T29" s="348"/>
      <c r="U29" s="265">
        <f>○都道府県別!D20</f>
        <v>0</v>
      </c>
      <c r="V29" s="251"/>
      <c r="W29" s="251"/>
      <c r="X29" s="252"/>
      <c r="Y29" s="265"/>
      <c r="Z29" s="252"/>
      <c r="AA29" s="265"/>
      <c r="AB29" s="252"/>
      <c r="AC29" s="274"/>
      <c r="AD29" s="275"/>
      <c r="AE29" s="280"/>
      <c r="AF29" s="281"/>
      <c r="AG29" s="272"/>
      <c r="AH29" s="273"/>
      <c r="AI29" s="24"/>
      <c r="AJ29" s="24"/>
      <c r="AK29" s="24"/>
      <c r="AL29" s="26"/>
    </row>
    <row r="30" spans="1:38" ht="9" customHeight="1" thickBot="1">
      <c r="A30" s="2"/>
      <c r="B30" s="286"/>
      <c r="C30" s="287"/>
      <c r="D30" s="286"/>
      <c r="E30" s="287"/>
      <c r="F30" s="286"/>
      <c r="G30" s="400"/>
      <c r="H30" s="400"/>
      <c r="I30" s="287"/>
      <c r="J30" s="126"/>
      <c r="K30" s="301"/>
      <c r="L30" s="302"/>
      <c r="M30" s="301"/>
      <c r="N30" s="302"/>
      <c r="O30" s="301"/>
      <c r="P30" s="302"/>
      <c r="Q30" s="331"/>
      <c r="R30" s="332"/>
      <c r="S30" s="397"/>
      <c r="T30" s="398"/>
      <c r="U30" s="266"/>
      <c r="V30" s="253"/>
      <c r="W30" s="253"/>
      <c r="X30" s="254"/>
      <c r="Y30" s="265"/>
      <c r="Z30" s="252"/>
      <c r="AA30" s="265"/>
      <c r="AB30" s="252"/>
      <c r="AC30" s="270">
        <f>○都道府県別!D13</f>
        <v>2</v>
      </c>
      <c r="AD30" s="305"/>
      <c r="AE30" s="305"/>
      <c r="AF30" s="271"/>
      <c r="AG30" s="272"/>
      <c r="AH30" s="273"/>
      <c r="AI30" s="24"/>
      <c r="AJ30" s="24"/>
      <c r="AK30" s="24"/>
      <c r="AL30" s="26"/>
    </row>
    <row r="31" spans="1:38" ht="9" customHeight="1" thickBot="1">
      <c r="A31" s="2"/>
      <c r="B31" s="286"/>
      <c r="C31" s="287"/>
      <c r="D31" s="286"/>
      <c r="E31" s="287"/>
      <c r="F31" s="288"/>
      <c r="G31" s="390"/>
      <c r="H31" s="390"/>
      <c r="I31" s="289"/>
      <c r="J31" s="126"/>
      <c r="K31" s="301"/>
      <c r="L31" s="302"/>
      <c r="M31" s="303"/>
      <c r="N31" s="304"/>
      <c r="O31" s="303"/>
      <c r="P31" s="304"/>
      <c r="Q31" s="331"/>
      <c r="R31" s="332"/>
      <c r="S31" s="307">
        <f>○都道府県別!D28</f>
        <v>1</v>
      </c>
      <c r="T31" s="308"/>
      <c r="U31" s="308"/>
      <c r="V31" s="309"/>
      <c r="W31" s="313">
        <f>○都道府県別!D27</f>
        <v>0</v>
      </c>
      <c r="X31" s="314"/>
      <c r="Y31" s="265"/>
      <c r="Z31" s="252"/>
      <c r="AA31" s="266"/>
      <c r="AB31" s="254"/>
      <c r="AC31" s="274"/>
      <c r="AD31" s="306"/>
      <c r="AE31" s="306"/>
      <c r="AF31" s="275"/>
      <c r="AG31" s="274"/>
      <c r="AH31" s="275"/>
      <c r="AI31" s="24"/>
      <c r="AJ31" s="24"/>
      <c r="AK31" s="24"/>
      <c r="AL31" s="26"/>
    </row>
    <row r="32" spans="1:38" ht="9" customHeight="1" thickBot="1">
      <c r="A32" s="2"/>
      <c r="B32" s="286"/>
      <c r="C32" s="287"/>
      <c r="D32" s="288"/>
      <c r="E32" s="289"/>
      <c r="F32" s="284">
        <f>○都道府県別!D45</f>
        <v>0</v>
      </c>
      <c r="G32" s="285"/>
      <c r="H32" s="284">
        <f>○都道府県別!D46</f>
        <v>1</v>
      </c>
      <c r="I32" s="285"/>
      <c r="J32" s="126"/>
      <c r="K32" s="301"/>
      <c r="L32" s="302"/>
      <c r="M32" s="323">
        <f>○都道府県別!D36</f>
        <v>2</v>
      </c>
      <c r="N32" s="324"/>
      <c r="O32" s="401">
        <f>○都道府県別!D35</f>
        <v>0</v>
      </c>
      <c r="P32" s="402"/>
      <c r="Q32" s="331"/>
      <c r="R32" s="332"/>
      <c r="S32" s="310"/>
      <c r="T32" s="311"/>
      <c r="U32" s="311"/>
      <c r="V32" s="312"/>
      <c r="W32" s="315"/>
      <c r="X32" s="316"/>
      <c r="Y32" s="265"/>
      <c r="Z32" s="252"/>
      <c r="AA32" s="264">
        <f>○都道府県別!D21</f>
        <v>0</v>
      </c>
      <c r="AB32" s="249"/>
      <c r="AC32" s="250"/>
      <c r="AD32" s="349">
        <f>○都道府県別!D15</f>
        <v>24</v>
      </c>
      <c r="AE32" s="350"/>
      <c r="AF32" s="351"/>
      <c r="AG32" s="270">
        <f>○都道府県別!D14</f>
        <v>2</v>
      </c>
      <c r="AH32" s="271"/>
      <c r="AI32" s="24"/>
      <c r="AJ32" s="24"/>
      <c r="AK32" s="24"/>
      <c r="AL32" s="26"/>
    </row>
    <row r="33" spans="1:38" ht="9" customHeight="1" thickBot="1">
      <c r="A33" s="2"/>
      <c r="B33" s="288"/>
      <c r="C33" s="289"/>
      <c r="D33" s="126"/>
      <c r="E33" s="126"/>
      <c r="F33" s="286"/>
      <c r="G33" s="287"/>
      <c r="H33" s="286"/>
      <c r="I33" s="287"/>
      <c r="J33" s="126"/>
      <c r="K33" s="301"/>
      <c r="L33" s="302"/>
      <c r="M33" s="325"/>
      <c r="N33" s="326"/>
      <c r="O33" s="403"/>
      <c r="P33" s="404"/>
      <c r="Q33" s="331"/>
      <c r="R33" s="332"/>
      <c r="S33" s="345">
        <f>○都道府県別!D29</f>
        <v>4</v>
      </c>
      <c r="T33" s="346"/>
      <c r="U33" s="329">
        <f>○都道府県別!D31</f>
        <v>0</v>
      </c>
      <c r="V33" s="330"/>
      <c r="W33" s="317"/>
      <c r="X33" s="318"/>
      <c r="Y33" s="266"/>
      <c r="Z33" s="254"/>
      <c r="AA33" s="266"/>
      <c r="AB33" s="253"/>
      <c r="AC33" s="254"/>
      <c r="AD33" s="352"/>
      <c r="AE33" s="353"/>
      <c r="AF33" s="354"/>
      <c r="AG33" s="272"/>
      <c r="AH33" s="273"/>
      <c r="AI33" s="24"/>
      <c r="AJ33" s="24"/>
      <c r="AK33" s="24"/>
      <c r="AL33" s="26"/>
    </row>
    <row r="34" spans="1:38" ht="9" customHeight="1" thickBot="1">
      <c r="A34" s="2"/>
      <c r="B34" s="126"/>
      <c r="C34" s="126"/>
      <c r="D34" s="126"/>
      <c r="E34" s="126"/>
      <c r="F34" s="286"/>
      <c r="G34" s="287"/>
      <c r="H34" s="288"/>
      <c r="I34" s="289"/>
      <c r="J34" s="126"/>
      <c r="K34" s="303"/>
      <c r="L34" s="304"/>
      <c r="M34" s="327"/>
      <c r="N34" s="328"/>
      <c r="O34" s="405"/>
      <c r="P34" s="406"/>
      <c r="Q34" s="333"/>
      <c r="R34" s="334"/>
      <c r="S34" s="307"/>
      <c r="T34" s="309"/>
      <c r="U34" s="331"/>
      <c r="V34" s="332"/>
      <c r="W34" s="264">
        <f>○都道府県別!D26</f>
        <v>0</v>
      </c>
      <c r="X34" s="250"/>
      <c r="Y34" s="264">
        <f>○都道府県別!D25</f>
        <v>1</v>
      </c>
      <c r="Z34" s="250"/>
      <c r="AA34" s="264">
        <f>○都道府県別!D24</f>
        <v>0</v>
      </c>
      <c r="AB34" s="250"/>
      <c r="AC34" s="270">
        <f>○都道府県別!D16</f>
        <v>12</v>
      </c>
      <c r="AD34" s="305"/>
      <c r="AE34" s="271"/>
      <c r="AF34" s="126"/>
      <c r="AG34" s="272"/>
      <c r="AH34" s="273"/>
      <c r="AI34" s="24"/>
      <c r="AJ34" s="24"/>
      <c r="AK34" s="24"/>
      <c r="AL34" s="26"/>
    </row>
    <row r="35" spans="1:38" ht="9" customHeight="1" thickBot="1">
      <c r="A35" s="2"/>
      <c r="B35" s="126"/>
      <c r="C35" s="126"/>
      <c r="D35" s="126"/>
      <c r="E35" s="126"/>
      <c r="F35" s="286"/>
      <c r="G35" s="287"/>
      <c r="H35" s="284">
        <f>○都道府県別!D47</f>
        <v>1</v>
      </c>
      <c r="I35" s="285"/>
      <c r="J35" s="126"/>
      <c r="K35" s="126"/>
      <c r="L35" s="126"/>
      <c r="M35" s="126"/>
      <c r="N35" s="126"/>
      <c r="O35" s="126"/>
      <c r="P35" s="126"/>
      <c r="Q35" s="126"/>
      <c r="R35" s="126"/>
      <c r="S35" s="310"/>
      <c r="T35" s="312"/>
      <c r="U35" s="331"/>
      <c r="V35" s="332"/>
      <c r="W35" s="265"/>
      <c r="X35" s="252"/>
      <c r="Y35" s="265"/>
      <c r="Z35" s="252"/>
      <c r="AA35" s="265"/>
      <c r="AB35" s="252"/>
      <c r="AC35" s="274"/>
      <c r="AD35" s="306"/>
      <c r="AE35" s="275"/>
      <c r="AF35" s="126"/>
      <c r="AG35" s="272"/>
      <c r="AH35" s="273"/>
      <c r="AI35" s="24"/>
      <c r="AJ35" s="24"/>
      <c r="AK35" s="24"/>
      <c r="AL35" s="26"/>
    </row>
    <row r="36" spans="1:38" ht="9" customHeight="1" thickBot="1">
      <c r="A36" s="2"/>
      <c r="B36" s="126"/>
      <c r="C36" s="126"/>
      <c r="D36" s="126"/>
      <c r="E36" s="126"/>
      <c r="F36" s="286"/>
      <c r="G36" s="287"/>
      <c r="H36" s="286"/>
      <c r="I36" s="287"/>
      <c r="J36" s="126"/>
      <c r="K36" s="391">
        <f>○都道府県別!D40</f>
        <v>1</v>
      </c>
      <c r="L36" s="392"/>
      <c r="M36" s="393"/>
      <c r="N36" s="391">
        <f>○都道府県別!D39</f>
        <v>0</v>
      </c>
      <c r="O36" s="392"/>
      <c r="P36" s="393"/>
      <c r="Q36" s="126"/>
      <c r="R36" s="126"/>
      <c r="S36" s="347">
        <f>○都道府県別!D32</f>
        <v>1</v>
      </c>
      <c r="T36" s="348"/>
      <c r="U36" s="333"/>
      <c r="V36" s="334"/>
      <c r="W36" s="265"/>
      <c r="X36" s="252"/>
      <c r="Y36" s="266"/>
      <c r="Z36" s="254"/>
      <c r="AA36" s="266"/>
      <c r="AB36" s="254"/>
      <c r="AC36" s="126"/>
      <c r="AD36" s="126"/>
      <c r="AE36" s="126"/>
      <c r="AF36" s="126"/>
      <c r="AG36" s="274"/>
      <c r="AH36" s="275"/>
      <c r="AI36" s="24"/>
      <c r="AJ36" s="24"/>
      <c r="AK36" s="24"/>
      <c r="AL36" s="26"/>
    </row>
    <row r="37" spans="1:38" ht="9" customHeight="1" thickBot="1">
      <c r="A37" s="2"/>
      <c r="B37" s="284">
        <f>○都道府県別!D49</f>
        <v>0</v>
      </c>
      <c r="C37" s="285"/>
      <c r="D37" s="126"/>
      <c r="E37" s="126"/>
      <c r="F37" s="288"/>
      <c r="G37" s="289"/>
      <c r="H37" s="288"/>
      <c r="I37" s="289"/>
      <c r="J37" s="126"/>
      <c r="K37" s="394"/>
      <c r="L37" s="395"/>
      <c r="M37" s="396"/>
      <c r="N37" s="394"/>
      <c r="O37" s="395"/>
      <c r="P37" s="396"/>
      <c r="Q37" s="126"/>
      <c r="R37" s="126"/>
      <c r="S37" s="307">
        <f>○都道府県別!D32</f>
        <v>1</v>
      </c>
      <c r="T37" s="308"/>
      <c r="U37" s="308"/>
      <c r="V37" s="309"/>
      <c r="W37" s="265"/>
      <c r="X37" s="252"/>
      <c r="Y37" s="126"/>
      <c r="Z37" s="126"/>
      <c r="AA37" s="126"/>
      <c r="AB37" s="126"/>
      <c r="AC37" s="126"/>
      <c r="AD37" s="126"/>
      <c r="AE37" s="126"/>
      <c r="AF37" s="126"/>
      <c r="AG37" s="126"/>
      <c r="AH37" s="126"/>
      <c r="AI37" s="24"/>
      <c r="AJ37" s="24"/>
      <c r="AK37" s="24"/>
      <c r="AL37" s="26"/>
    </row>
    <row r="38" spans="1:38" ht="9" customHeight="1" thickBot="1">
      <c r="A38" s="2"/>
      <c r="B38" s="286"/>
      <c r="C38" s="287"/>
      <c r="D38" s="126"/>
      <c r="E38" s="126"/>
      <c r="F38" s="284">
        <f>○都道府県別!D48</f>
        <v>0</v>
      </c>
      <c r="G38" s="389"/>
      <c r="H38" s="389"/>
      <c r="I38" s="285"/>
      <c r="J38" s="126"/>
      <c r="K38" s="391">
        <f>○都道府県別!D41</f>
        <v>0</v>
      </c>
      <c r="L38" s="392"/>
      <c r="M38" s="393"/>
      <c r="N38" s="391">
        <f>○都道府県別!D38</f>
        <v>3</v>
      </c>
      <c r="O38" s="392"/>
      <c r="P38" s="393"/>
      <c r="Q38" s="126"/>
      <c r="R38" s="126"/>
      <c r="S38" s="310"/>
      <c r="T38" s="311"/>
      <c r="U38" s="311"/>
      <c r="V38" s="312"/>
      <c r="W38" s="266"/>
      <c r="X38" s="254"/>
      <c r="Y38" s="126"/>
      <c r="Z38" s="126"/>
      <c r="AA38" s="126"/>
      <c r="AB38" s="126"/>
      <c r="AC38" s="126"/>
      <c r="AD38" s="126"/>
      <c r="AE38" s="126"/>
      <c r="AF38" s="126"/>
      <c r="AG38" s="126"/>
      <c r="AH38" s="126"/>
      <c r="AI38" s="24"/>
      <c r="AJ38" s="24"/>
      <c r="AK38" s="24"/>
      <c r="AL38" s="26"/>
    </row>
    <row r="39" spans="1:38" ht="9" customHeight="1" thickBot="1">
      <c r="A39" s="2"/>
      <c r="B39" s="288"/>
      <c r="C39" s="289"/>
      <c r="D39" s="126"/>
      <c r="E39" s="126"/>
      <c r="F39" s="288"/>
      <c r="G39" s="390"/>
      <c r="H39" s="390"/>
      <c r="I39" s="289"/>
      <c r="J39" s="126"/>
      <c r="K39" s="394"/>
      <c r="L39" s="395"/>
      <c r="M39" s="396"/>
      <c r="N39" s="394"/>
      <c r="O39" s="395"/>
      <c r="P39" s="396"/>
      <c r="Q39" s="126"/>
      <c r="R39" s="126"/>
      <c r="S39" s="126"/>
      <c r="T39" s="126"/>
      <c r="U39" s="126"/>
      <c r="V39" s="126"/>
      <c r="W39" s="126"/>
      <c r="X39" s="126"/>
      <c r="Y39" s="126"/>
      <c r="Z39" s="126"/>
      <c r="AA39" s="126"/>
      <c r="AB39" s="126"/>
      <c r="AC39" s="126"/>
      <c r="AD39" s="126"/>
      <c r="AE39" s="126"/>
      <c r="AF39" s="126"/>
      <c r="AG39" s="126"/>
      <c r="AH39" s="126"/>
      <c r="AI39" s="24"/>
      <c r="AJ39" s="24"/>
      <c r="AK39" s="24"/>
      <c r="AL39" s="26"/>
    </row>
  </sheetData>
  <customSheetViews>
    <customSheetView guid="{8D5EE98F-0EC7-489E-9382-FB475CA19015}">
      <selection activeCell="F16" sqref="F16"/>
      <pageMargins left="0.70866141732283472" right="0.70866141732283472" top="0.74803149606299213" bottom="0.74803149606299213" header="0.31496062992125984" footer="0.31496062992125984"/>
      <pageSetup paperSize="8" scale="225" orientation="portrait" r:id="rId1"/>
    </customSheetView>
  </customSheetViews>
  <mergeCells count="64">
    <mergeCell ref="C3:V5"/>
    <mergeCell ref="AC4:AK10"/>
    <mergeCell ref="E7:S9"/>
    <mergeCell ref="E10:S13"/>
    <mergeCell ref="AD11:AF11"/>
    <mergeCell ref="AG13:AH14"/>
    <mergeCell ref="E14:S15"/>
    <mergeCell ref="AC14:AD14"/>
    <mergeCell ref="AC15:AH16"/>
    <mergeCell ref="AC17:AE19"/>
    <mergeCell ref="AF17:AH19"/>
    <mergeCell ref="C18:H19"/>
    <mergeCell ref="I18:K19"/>
    <mergeCell ref="C20:H21"/>
    <mergeCell ref="I20:K21"/>
    <mergeCell ref="AC20:AE22"/>
    <mergeCell ref="AF20:AH22"/>
    <mergeCell ref="C22:H23"/>
    <mergeCell ref="I22:K23"/>
    <mergeCell ref="AC23:AD26"/>
    <mergeCell ref="AE23:AH26"/>
    <mergeCell ref="W24:X27"/>
    <mergeCell ref="AB25:AB27"/>
    <mergeCell ref="Y26:AA27"/>
    <mergeCell ref="AC27:AD29"/>
    <mergeCell ref="AE27:AF29"/>
    <mergeCell ref="AG27:AH31"/>
    <mergeCell ref="W28:X28"/>
    <mergeCell ref="Y28:Z33"/>
    <mergeCell ref="B29:C33"/>
    <mergeCell ref="D29:E32"/>
    <mergeCell ref="F29:I31"/>
    <mergeCell ref="K29:L34"/>
    <mergeCell ref="M29:N31"/>
    <mergeCell ref="AC30:AF31"/>
    <mergeCell ref="S31:V32"/>
    <mergeCell ref="W31:X33"/>
    <mergeCell ref="F32:G37"/>
    <mergeCell ref="H32:I34"/>
    <mergeCell ref="M32:N34"/>
    <mergeCell ref="O32:P34"/>
    <mergeCell ref="AA28:AB31"/>
    <mergeCell ref="O29:P31"/>
    <mergeCell ref="Q29:R34"/>
    <mergeCell ref="S29:T30"/>
    <mergeCell ref="U29:X30"/>
    <mergeCell ref="AG32:AH36"/>
    <mergeCell ref="S33:T35"/>
    <mergeCell ref="U33:V36"/>
    <mergeCell ref="W34:X38"/>
    <mergeCell ref="Y34:Z36"/>
    <mergeCell ref="AA34:AB36"/>
    <mergeCell ref="AC34:AE35"/>
    <mergeCell ref="S36:T36"/>
    <mergeCell ref="AA32:AC33"/>
    <mergeCell ref="AD32:AF33"/>
    <mergeCell ref="B37:C39"/>
    <mergeCell ref="S37:V38"/>
    <mergeCell ref="F38:I39"/>
    <mergeCell ref="K38:M39"/>
    <mergeCell ref="N38:P39"/>
    <mergeCell ref="H35:I37"/>
    <mergeCell ref="K36:M37"/>
    <mergeCell ref="N36:P37"/>
  </mergeCells>
  <phoneticPr fontId="1"/>
  <conditionalFormatting sqref="A1:AK2 E7 A3:C3 X3:AK8 A24:AK39 E10 A4:B15 A16:D17 T9:AK23 A18:B23">
    <cfRule type="colorScale" priority="12">
      <colorScale>
        <cfvo type="num" val="0"/>
        <cfvo type="num" val="150"/>
        <cfvo type="num" val="600"/>
        <color rgb="FF00B050"/>
        <color rgb="FFFFC000"/>
        <color rgb="FFFF0000"/>
      </colorScale>
    </cfRule>
  </conditionalFormatting>
  <conditionalFormatting sqref="AC15:AH31">
    <cfRule type="cellIs" dxfId="17" priority="11" operator="equal">
      <formula>0</formula>
    </cfRule>
  </conditionalFormatting>
  <conditionalFormatting sqref="K29:R34">
    <cfRule type="cellIs" dxfId="16" priority="10" operator="equal">
      <formula>0</formula>
    </cfRule>
  </conditionalFormatting>
  <conditionalFormatting sqref="B29:C33">
    <cfRule type="cellIs" dxfId="15" priority="9" operator="equal">
      <formula>0</formula>
    </cfRule>
  </conditionalFormatting>
  <conditionalFormatting sqref="F29:I39">
    <cfRule type="cellIs" dxfId="14" priority="8" operator="equal">
      <formula>0</formula>
    </cfRule>
  </conditionalFormatting>
  <conditionalFormatting sqref="B37:C39">
    <cfRule type="cellIs" dxfId="13" priority="7" operator="equal">
      <formula>0</formula>
    </cfRule>
  </conditionalFormatting>
  <conditionalFormatting sqref="K36:P39">
    <cfRule type="cellIs" dxfId="12" priority="6" operator="equal">
      <formula>0</formula>
    </cfRule>
  </conditionalFormatting>
  <conditionalFormatting sqref="S29:X38">
    <cfRule type="cellIs" dxfId="11" priority="5" operator="equal">
      <formula>0</formula>
    </cfRule>
  </conditionalFormatting>
  <conditionalFormatting sqref="Y26:AA27">
    <cfRule type="cellIs" dxfId="10" priority="4" operator="equal">
      <formula>0</formula>
    </cfRule>
  </conditionalFormatting>
  <conditionalFormatting sqref="AA32:AC33">
    <cfRule type="cellIs" dxfId="9" priority="3" operator="equal">
      <formula>0</formula>
    </cfRule>
  </conditionalFormatting>
  <conditionalFormatting sqref="AA28:AB31">
    <cfRule type="cellIs" dxfId="8" priority="2" operator="equal">
      <formula>0</formula>
    </cfRule>
  </conditionalFormatting>
  <conditionalFormatting sqref="AA34:AB36">
    <cfRule type="cellIs" dxfId="7" priority="1" operator="equal">
      <formula>0</formula>
    </cfRule>
  </conditionalFormatting>
  <pageMargins left="0.70866141732283472" right="0.70866141732283472" top="0.74803149606299213" bottom="0.74803149606299213" header="0.31496062992125984" footer="0.31496062992125984"/>
  <pageSetup paperSize="8" scale="144"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E47"/>
  <sheetViews>
    <sheetView showGridLines="0" workbookViewId="0">
      <selection activeCell="B2" sqref="B2:AM40"/>
    </sheetView>
  </sheetViews>
  <sheetFormatPr defaultColWidth="1.5" defaultRowHeight="9" customHeight="1"/>
  <cols>
    <col min="1" max="1" width="1.5" style="164"/>
    <col min="2" max="10" width="1.5" style="1"/>
    <col min="11" max="11" width="2" style="1" customWidth="1"/>
    <col min="12" max="12" width="1.5" style="1"/>
    <col min="13" max="13" width="2.33203125" style="1" customWidth="1"/>
    <col min="14" max="18" width="1.5" style="1"/>
    <col min="19" max="19" width="2.08203125" style="1" customWidth="1"/>
    <col min="20" max="20" width="1.5" style="1"/>
    <col min="21" max="21" width="2.08203125" style="1" customWidth="1"/>
    <col min="22" max="25" width="1.5" style="1"/>
    <col min="26" max="27" width="1.83203125" style="1" customWidth="1"/>
    <col min="28" max="28" width="1.5" style="1"/>
    <col min="29" max="29" width="1.5" style="1" customWidth="1"/>
    <col min="30" max="30" width="2.33203125" style="1" customWidth="1"/>
    <col min="31" max="32" width="1.5" style="1"/>
    <col min="33" max="33" width="1.58203125" style="1" customWidth="1"/>
    <col min="34" max="38" width="1.5" style="1"/>
    <col min="39" max="39" width="1.5" style="34"/>
    <col min="40" max="40" width="1.5" style="164"/>
    <col min="41" max="16384" width="1.5" style="34"/>
  </cols>
  <sheetData>
    <row r="1" spans="1:57" ht="9" customHeight="1">
      <c r="A1" s="156"/>
      <c r="B1" s="160"/>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49"/>
      <c r="AN1" s="150"/>
      <c r="AO1" s="31"/>
    </row>
    <row r="2" spans="1:57" s="164" customFormat="1" ht="9" customHeight="1" thickBot="1">
      <c r="A2" s="156"/>
      <c r="B2" s="160"/>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49"/>
      <c r="AN2" s="150"/>
      <c r="AO2" s="150"/>
    </row>
    <row r="3" spans="1:57" ht="9" customHeight="1" thickBot="1">
      <c r="A3" s="156"/>
      <c r="B3" s="166"/>
      <c r="C3" s="167"/>
      <c r="D3" s="184" t="s">
        <v>332</v>
      </c>
      <c r="E3" s="185"/>
      <c r="F3" s="185"/>
      <c r="G3" s="185"/>
      <c r="H3" s="185"/>
      <c r="I3" s="185"/>
      <c r="J3" s="185"/>
      <c r="K3" s="185"/>
      <c r="L3" s="185"/>
      <c r="M3" s="185"/>
      <c r="N3" s="185"/>
      <c r="O3" s="185"/>
      <c r="P3" s="185"/>
      <c r="Q3" s="185"/>
      <c r="R3" s="185"/>
      <c r="S3" s="185"/>
      <c r="T3" s="185"/>
      <c r="U3" s="185"/>
      <c r="V3" s="185"/>
      <c r="W3" s="186"/>
      <c r="X3" s="162"/>
      <c r="Y3" s="161"/>
      <c r="Z3" s="161"/>
      <c r="AA3" s="161"/>
      <c r="AB3" s="161"/>
      <c r="AC3" s="161"/>
      <c r="AD3" s="161"/>
      <c r="AE3" s="163"/>
      <c r="AF3" s="163"/>
      <c r="AG3" s="163"/>
      <c r="AH3" s="161"/>
      <c r="AI3" s="161"/>
      <c r="AJ3" s="161"/>
      <c r="AK3" s="161"/>
      <c r="AL3" s="161"/>
      <c r="AM3" s="149"/>
      <c r="AN3" s="150"/>
      <c r="AO3" s="31"/>
    </row>
    <row r="4" spans="1:57" ht="9" customHeight="1">
      <c r="A4" s="150"/>
      <c r="B4" s="100"/>
      <c r="C4" s="167"/>
      <c r="D4" s="187"/>
      <c r="E4" s="188"/>
      <c r="F4" s="188"/>
      <c r="G4" s="188"/>
      <c r="H4" s="188"/>
      <c r="I4" s="188"/>
      <c r="J4" s="188"/>
      <c r="K4" s="188"/>
      <c r="L4" s="188"/>
      <c r="M4" s="188"/>
      <c r="N4" s="188"/>
      <c r="O4" s="188"/>
      <c r="P4" s="188"/>
      <c r="Q4" s="188"/>
      <c r="R4" s="188"/>
      <c r="S4" s="188"/>
      <c r="T4" s="188"/>
      <c r="U4" s="188"/>
      <c r="V4" s="188"/>
      <c r="W4" s="189"/>
      <c r="X4" s="153"/>
      <c r="Y4" s="152"/>
      <c r="Z4" s="152"/>
      <c r="AA4" s="152"/>
      <c r="AB4" s="152"/>
      <c r="AC4" s="152"/>
      <c r="AD4" s="423">
        <f>○都道府県別!D3</f>
        <v>3</v>
      </c>
      <c r="AE4" s="424"/>
      <c r="AF4" s="424"/>
      <c r="AG4" s="424"/>
      <c r="AH4" s="424"/>
      <c r="AI4" s="424"/>
      <c r="AJ4" s="424"/>
      <c r="AK4" s="424"/>
      <c r="AL4" s="425"/>
      <c r="AM4" s="149"/>
      <c r="AN4" s="150"/>
      <c r="AO4" s="31"/>
      <c r="AP4" s="31"/>
      <c r="AQ4" s="31"/>
      <c r="AU4" s="91"/>
      <c r="AV4" s="91"/>
      <c r="AW4" s="432" t="s">
        <v>324</v>
      </c>
      <c r="AX4" s="432"/>
      <c r="AY4" s="432"/>
      <c r="AZ4" s="432"/>
      <c r="BA4" s="432"/>
      <c r="BB4" s="432"/>
      <c r="BC4" s="432"/>
      <c r="BD4" s="432"/>
      <c r="BE4" s="432"/>
    </row>
    <row r="5" spans="1:57" ht="9" customHeight="1" thickBot="1">
      <c r="A5" s="150"/>
      <c r="B5" s="100"/>
      <c r="C5" s="167"/>
      <c r="D5" s="190"/>
      <c r="E5" s="191"/>
      <c r="F5" s="191"/>
      <c r="G5" s="191"/>
      <c r="H5" s="191"/>
      <c r="I5" s="191"/>
      <c r="J5" s="191"/>
      <c r="K5" s="191"/>
      <c r="L5" s="191"/>
      <c r="M5" s="191"/>
      <c r="N5" s="191"/>
      <c r="O5" s="191"/>
      <c r="P5" s="191"/>
      <c r="Q5" s="191"/>
      <c r="R5" s="191"/>
      <c r="S5" s="191"/>
      <c r="T5" s="191"/>
      <c r="U5" s="191"/>
      <c r="V5" s="191"/>
      <c r="W5" s="192"/>
      <c r="X5" s="153"/>
      <c r="Y5" s="152"/>
      <c r="Z5" s="152"/>
      <c r="AA5" s="152"/>
      <c r="AB5" s="152"/>
      <c r="AC5" s="152"/>
      <c r="AD5" s="426"/>
      <c r="AE5" s="427"/>
      <c r="AF5" s="427"/>
      <c r="AG5" s="427"/>
      <c r="AH5" s="427"/>
      <c r="AI5" s="427"/>
      <c r="AJ5" s="427"/>
      <c r="AK5" s="427"/>
      <c r="AL5" s="428"/>
      <c r="AM5" s="149"/>
      <c r="AN5" s="150"/>
      <c r="AO5" s="31"/>
      <c r="AP5" s="31"/>
      <c r="AQ5" s="31"/>
      <c r="AU5" s="91"/>
      <c r="AV5" s="91"/>
      <c r="AW5" s="432"/>
      <c r="AX5" s="432"/>
      <c r="AY5" s="432"/>
      <c r="AZ5" s="432"/>
      <c r="BA5" s="432"/>
      <c r="BB5" s="432"/>
      <c r="BC5" s="432"/>
      <c r="BD5" s="432"/>
      <c r="BE5" s="432"/>
    </row>
    <row r="6" spans="1:57" ht="9" customHeight="1">
      <c r="A6" s="150"/>
      <c r="B6" s="100"/>
      <c r="C6" s="152"/>
      <c r="D6" s="153"/>
      <c r="E6" s="153"/>
      <c r="F6" s="153"/>
      <c r="G6" s="153"/>
      <c r="H6" s="153"/>
      <c r="I6" s="153"/>
      <c r="J6" s="153"/>
      <c r="K6" s="153"/>
      <c r="L6" s="153"/>
      <c r="M6" s="153"/>
      <c r="N6" s="153"/>
      <c r="O6" s="153"/>
      <c r="P6" s="153"/>
      <c r="Q6" s="153"/>
      <c r="R6" s="153"/>
      <c r="S6" s="153"/>
      <c r="T6" s="153"/>
      <c r="U6" s="153"/>
      <c r="V6" s="153"/>
      <c r="W6" s="153"/>
      <c r="X6" s="153"/>
      <c r="Y6" s="152"/>
      <c r="Z6" s="152"/>
      <c r="AA6" s="152"/>
      <c r="AB6" s="152"/>
      <c r="AC6" s="152"/>
      <c r="AD6" s="426"/>
      <c r="AE6" s="427"/>
      <c r="AF6" s="427"/>
      <c r="AG6" s="427"/>
      <c r="AH6" s="427"/>
      <c r="AI6" s="427"/>
      <c r="AJ6" s="427"/>
      <c r="AK6" s="427"/>
      <c r="AL6" s="428"/>
      <c r="AM6" s="149"/>
      <c r="AN6" s="150"/>
      <c r="AO6" s="31"/>
      <c r="AP6" s="31"/>
      <c r="AQ6" s="31"/>
      <c r="AU6" s="92"/>
      <c r="AV6" s="92"/>
      <c r="AW6" s="432" t="s">
        <v>325</v>
      </c>
      <c r="AX6" s="432"/>
      <c r="AY6" s="432"/>
      <c r="AZ6" s="432"/>
      <c r="BA6" s="432"/>
      <c r="BB6" s="432"/>
      <c r="BC6" s="432"/>
      <c r="BD6" s="432"/>
      <c r="BE6" s="432"/>
    </row>
    <row r="7" spans="1:57" ht="9" customHeight="1">
      <c r="A7" s="150"/>
      <c r="B7" s="100"/>
      <c r="C7" s="100"/>
      <c r="D7" s="145"/>
      <c r="E7" s="145"/>
      <c r="F7" s="433" t="s">
        <v>333</v>
      </c>
      <c r="G7" s="433"/>
      <c r="H7" s="433"/>
      <c r="I7" s="433"/>
      <c r="J7" s="433"/>
      <c r="K7" s="433"/>
      <c r="L7" s="433"/>
      <c r="M7" s="433"/>
      <c r="N7" s="433"/>
      <c r="O7" s="433"/>
      <c r="P7" s="433"/>
      <c r="Q7" s="433"/>
      <c r="R7" s="433"/>
      <c r="S7" s="433"/>
      <c r="T7" s="433"/>
      <c r="U7" s="90"/>
      <c r="V7" s="90"/>
      <c r="W7" s="90"/>
      <c r="X7" s="90"/>
      <c r="Y7" s="100"/>
      <c r="Z7" s="100"/>
      <c r="AA7" s="100"/>
      <c r="AB7" s="100"/>
      <c r="AC7" s="100"/>
      <c r="AD7" s="426"/>
      <c r="AE7" s="427"/>
      <c r="AF7" s="427"/>
      <c r="AG7" s="427"/>
      <c r="AH7" s="427"/>
      <c r="AI7" s="427"/>
      <c r="AJ7" s="427"/>
      <c r="AK7" s="427"/>
      <c r="AL7" s="428"/>
      <c r="AM7" s="149"/>
      <c r="AN7" s="150"/>
      <c r="AO7" s="31"/>
      <c r="AP7" s="31"/>
      <c r="AQ7" s="31"/>
      <c r="AU7" s="92"/>
      <c r="AV7" s="92"/>
      <c r="AW7" s="432"/>
      <c r="AX7" s="432"/>
      <c r="AY7" s="432"/>
      <c r="AZ7" s="432"/>
      <c r="BA7" s="432"/>
      <c r="BB7" s="432"/>
      <c r="BC7" s="432"/>
      <c r="BD7" s="432"/>
      <c r="BE7" s="432"/>
    </row>
    <row r="8" spans="1:57" ht="9" customHeight="1">
      <c r="A8" s="150"/>
      <c r="B8" s="100"/>
      <c r="C8" s="100"/>
      <c r="D8" s="145"/>
      <c r="E8" s="145"/>
      <c r="F8" s="433"/>
      <c r="G8" s="433"/>
      <c r="H8" s="433"/>
      <c r="I8" s="433"/>
      <c r="J8" s="433"/>
      <c r="K8" s="433"/>
      <c r="L8" s="433"/>
      <c r="M8" s="433"/>
      <c r="N8" s="433"/>
      <c r="O8" s="433"/>
      <c r="P8" s="433"/>
      <c r="Q8" s="433"/>
      <c r="R8" s="433"/>
      <c r="S8" s="433"/>
      <c r="T8" s="433"/>
      <c r="U8" s="90"/>
      <c r="V8" s="90"/>
      <c r="W8" s="90"/>
      <c r="X8" s="90"/>
      <c r="Y8" s="100"/>
      <c r="Z8" s="100"/>
      <c r="AA8" s="100"/>
      <c r="AB8" s="100"/>
      <c r="AC8" s="100"/>
      <c r="AD8" s="426"/>
      <c r="AE8" s="427"/>
      <c r="AF8" s="427"/>
      <c r="AG8" s="427"/>
      <c r="AH8" s="427"/>
      <c r="AI8" s="427"/>
      <c r="AJ8" s="427"/>
      <c r="AK8" s="427"/>
      <c r="AL8" s="428"/>
      <c r="AM8" s="149"/>
      <c r="AN8" s="150"/>
      <c r="AO8" s="31"/>
      <c r="AP8" s="31"/>
      <c r="AQ8" s="31"/>
      <c r="AU8" s="93"/>
      <c r="AV8" s="93"/>
      <c r="AW8" s="432" t="s">
        <v>326</v>
      </c>
      <c r="AX8" s="432"/>
      <c r="AY8" s="432"/>
      <c r="AZ8" s="432"/>
      <c r="BA8" s="432"/>
      <c r="BB8" s="432"/>
      <c r="BC8" s="432"/>
      <c r="BD8" s="432"/>
      <c r="BE8" s="432"/>
    </row>
    <row r="9" spans="1:57" ht="9" customHeight="1">
      <c r="A9" s="150"/>
      <c r="B9" s="100"/>
      <c r="C9" s="100"/>
      <c r="D9" s="145"/>
      <c r="E9" s="145"/>
      <c r="F9" s="433"/>
      <c r="G9" s="433"/>
      <c r="H9" s="433"/>
      <c r="I9" s="433"/>
      <c r="J9" s="433"/>
      <c r="K9" s="433"/>
      <c r="L9" s="433"/>
      <c r="M9" s="433"/>
      <c r="N9" s="433"/>
      <c r="O9" s="433"/>
      <c r="P9" s="433"/>
      <c r="Q9" s="433"/>
      <c r="R9" s="433"/>
      <c r="S9" s="433"/>
      <c r="T9" s="433"/>
      <c r="U9" s="100"/>
      <c r="V9" s="100"/>
      <c r="W9" s="100"/>
      <c r="X9" s="100"/>
      <c r="Y9" s="100"/>
      <c r="Z9" s="100"/>
      <c r="AA9" s="100"/>
      <c r="AB9" s="100"/>
      <c r="AC9" s="100"/>
      <c r="AD9" s="426"/>
      <c r="AE9" s="427"/>
      <c r="AF9" s="427"/>
      <c r="AG9" s="427"/>
      <c r="AH9" s="427"/>
      <c r="AI9" s="427"/>
      <c r="AJ9" s="427"/>
      <c r="AK9" s="427"/>
      <c r="AL9" s="428"/>
      <c r="AM9" s="149"/>
      <c r="AN9" s="150"/>
      <c r="AO9" s="31"/>
      <c r="AP9" s="31"/>
      <c r="AQ9" s="31"/>
      <c r="AU9" s="93"/>
      <c r="AV9" s="93"/>
      <c r="AW9" s="432"/>
      <c r="AX9" s="432"/>
      <c r="AY9" s="432"/>
      <c r="AZ9" s="432"/>
      <c r="BA9" s="432"/>
      <c r="BB9" s="432"/>
      <c r="BC9" s="432"/>
      <c r="BD9" s="432"/>
      <c r="BE9" s="432"/>
    </row>
    <row r="10" spans="1:57" ht="9" customHeight="1" thickBot="1">
      <c r="A10" s="150"/>
      <c r="B10" s="100"/>
      <c r="C10" s="100"/>
      <c r="D10" s="145"/>
      <c r="E10" s="145"/>
      <c r="F10" s="434">
        <f>○都道府県別!D55</f>
        <v>90</v>
      </c>
      <c r="G10" s="434"/>
      <c r="H10" s="434"/>
      <c r="I10" s="434"/>
      <c r="J10" s="434"/>
      <c r="K10" s="434"/>
      <c r="L10" s="434"/>
      <c r="M10" s="434"/>
      <c r="N10" s="434"/>
      <c r="O10" s="434"/>
      <c r="P10" s="434"/>
      <c r="Q10" s="434"/>
      <c r="R10" s="434"/>
      <c r="S10" s="434"/>
      <c r="T10" s="434"/>
      <c r="U10" s="100"/>
      <c r="V10" s="100"/>
      <c r="W10" s="100"/>
      <c r="X10" s="100"/>
      <c r="Y10" s="100"/>
      <c r="Z10" s="100"/>
      <c r="AA10" s="100"/>
      <c r="AB10" s="100"/>
      <c r="AC10" s="100"/>
      <c r="AD10" s="429"/>
      <c r="AE10" s="427"/>
      <c r="AF10" s="427"/>
      <c r="AG10" s="427"/>
      <c r="AH10" s="430"/>
      <c r="AI10" s="430"/>
      <c r="AJ10" s="430"/>
      <c r="AK10" s="430"/>
      <c r="AL10" s="431"/>
      <c r="AM10" s="149"/>
      <c r="AN10" s="150"/>
      <c r="AO10" s="31"/>
      <c r="AP10" s="31"/>
      <c r="AQ10" s="31"/>
      <c r="AU10" s="94"/>
      <c r="AV10" s="94"/>
      <c r="AW10" s="432" t="s">
        <v>327</v>
      </c>
      <c r="AX10" s="432"/>
      <c r="AY10" s="432"/>
      <c r="AZ10" s="432"/>
      <c r="BA10" s="432"/>
      <c r="BB10" s="432"/>
      <c r="BC10" s="432"/>
      <c r="BD10" s="432"/>
      <c r="BE10" s="432"/>
    </row>
    <row r="11" spans="1:57" ht="9" customHeight="1" thickBot="1">
      <c r="A11" s="150"/>
      <c r="B11" s="100"/>
      <c r="C11" s="100"/>
      <c r="D11" s="145"/>
      <c r="E11" s="145"/>
      <c r="F11" s="434"/>
      <c r="G11" s="434"/>
      <c r="H11" s="434"/>
      <c r="I11" s="434"/>
      <c r="J11" s="434"/>
      <c r="K11" s="434"/>
      <c r="L11" s="434"/>
      <c r="M11" s="434"/>
      <c r="N11" s="434"/>
      <c r="O11" s="434"/>
      <c r="P11" s="434"/>
      <c r="Q11" s="434"/>
      <c r="R11" s="434"/>
      <c r="S11" s="434"/>
      <c r="T11" s="434"/>
      <c r="U11" s="100"/>
      <c r="V11" s="100"/>
      <c r="W11" s="100"/>
      <c r="X11" s="100"/>
      <c r="Y11" s="100"/>
      <c r="Z11" s="100"/>
      <c r="AA11" s="100"/>
      <c r="AB11" s="100"/>
      <c r="AC11" s="100"/>
      <c r="AD11" s="100"/>
      <c r="AE11" s="435">
        <f>AD4</f>
        <v>3</v>
      </c>
      <c r="AF11" s="436"/>
      <c r="AG11" s="437"/>
      <c r="AH11" s="100"/>
      <c r="AI11" s="100"/>
      <c r="AJ11" s="100"/>
      <c r="AK11" s="100"/>
      <c r="AL11" s="100"/>
      <c r="AM11" s="149"/>
      <c r="AN11" s="150"/>
      <c r="AO11" s="31"/>
      <c r="AP11" s="31"/>
      <c r="AQ11" s="31"/>
      <c r="AU11" s="94"/>
      <c r="AV11" s="94"/>
      <c r="AW11" s="432"/>
      <c r="AX11" s="432"/>
      <c r="AY11" s="432"/>
      <c r="AZ11" s="432"/>
      <c r="BA11" s="432"/>
      <c r="BB11" s="432"/>
      <c r="BC11" s="432"/>
      <c r="BD11" s="432"/>
      <c r="BE11" s="432"/>
    </row>
    <row r="12" spans="1:57" ht="9" customHeight="1" thickBot="1">
      <c r="A12" s="150"/>
      <c r="B12" s="100"/>
      <c r="C12" s="100"/>
      <c r="D12" s="145"/>
      <c r="E12" s="145"/>
      <c r="F12" s="434"/>
      <c r="G12" s="434"/>
      <c r="H12" s="434"/>
      <c r="I12" s="434"/>
      <c r="J12" s="434"/>
      <c r="K12" s="434"/>
      <c r="L12" s="434"/>
      <c r="M12" s="434"/>
      <c r="N12" s="434"/>
      <c r="O12" s="434"/>
      <c r="P12" s="434"/>
      <c r="Q12" s="434"/>
      <c r="R12" s="434"/>
      <c r="S12" s="434"/>
      <c r="T12" s="434"/>
      <c r="U12" s="100"/>
      <c r="V12" s="100"/>
      <c r="W12" s="100"/>
      <c r="X12" s="100"/>
      <c r="Y12" s="100"/>
      <c r="Z12" s="100"/>
      <c r="AA12" s="100"/>
      <c r="AB12" s="100"/>
      <c r="AC12" s="100"/>
      <c r="AD12" s="100"/>
      <c r="AE12" s="100"/>
      <c r="AF12" s="100"/>
      <c r="AG12" s="100"/>
      <c r="AH12" s="95"/>
      <c r="AI12" s="95"/>
      <c r="AJ12" s="100"/>
      <c r="AK12" s="100"/>
      <c r="AL12" s="100"/>
      <c r="AM12" s="149"/>
      <c r="AN12" s="150"/>
      <c r="AO12" s="31"/>
      <c r="AP12" s="31"/>
      <c r="AQ12" s="31"/>
      <c r="AU12" s="96"/>
      <c r="AV12" s="96"/>
      <c r="AW12" s="432" t="s">
        <v>328</v>
      </c>
      <c r="AX12" s="432"/>
      <c r="AY12" s="432"/>
      <c r="AZ12" s="432"/>
      <c r="BA12" s="432"/>
      <c r="BB12" s="432"/>
      <c r="BC12" s="432"/>
      <c r="BD12" s="432"/>
      <c r="BE12" s="432"/>
    </row>
    <row r="13" spans="1:57" ht="9" customHeight="1" thickBot="1">
      <c r="A13" s="150"/>
      <c r="B13" s="100"/>
      <c r="C13" s="100"/>
      <c r="D13" s="145"/>
      <c r="E13" s="145"/>
      <c r="F13" s="434"/>
      <c r="G13" s="434"/>
      <c r="H13" s="434"/>
      <c r="I13" s="434"/>
      <c r="J13" s="434"/>
      <c r="K13" s="434"/>
      <c r="L13" s="434"/>
      <c r="M13" s="434"/>
      <c r="N13" s="434"/>
      <c r="O13" s="434"/>
      <c r="P13" s="434"/>
      <c r="Q13" s="434"/>
      <c r="R13" s="434"/>
      <c r="S13" s="434"/>
      <c r="T13" s="434"/>
      <c r="U13" s="100"/>
      <c r="V13" s="100"/>
      <c r="W13" s="100"/>
      <c r="X13" s="100"/>
      <c r="Y13" s="100"/>
      <c r="Z13" s="100"/>
      <c r="AA13" s="100"/>
      <c r="AB13" s="100"/>
      <c r="AC13" s="100"/>
      <c r="AD13" s="95"/>
      <c r="AE13" s="95"/>
      <c r="AF13" s="100"/>
      <c r="AG13" s="97"/>
      <c r="AH13" s="438">
        <f>○都道府県別!D4</f>
        <v>1</v>
      </c>
      <c r="AI13" s="439"/>
      <c r="AJ13" s="100"/>
      <c r="AK13" s="100"/>
      <c r="AL13" s="100"/>
      <c r="AM13" s="149"/>
      <c r="AN13" s="150"/>
      <c r="AO13" s="31"/>
      <c r="AP13" s="31"/>
      <c r="AQ13" s="31"/>
      <c r="AU13" s="96"/>
      <c r="AV13" s="96"/>
      <c r="AW13" s="432"/>
      <c r="AX13" s="432"/>
      <c r="AY13" s="432"/>
      <c r="AZ13" s="432"/>
      <c r="BA13" s="432"/>
      <c r="BB13" s="432"/>
      <c r="BC13" s="432"/>
      <c r="BD13" s="432"/>
      <c r="BE13" s="432"/>
    </row>
    <row r="14" spans="1:57" ht="9" customHeight="1" thickBot="1">
      <c r="A14" s="150"/>
      <c r="B14" s="100"/>
      <c r="C14" s="100"/>
      <c r="D14" s="145"/>
      <c r="E14" s="145"/>
      <c r="F14" s="442">
        <f>認証案件_2021年度!C1</f>
        <v>0</v>
      </c>
      <c r="G14" s="443"/>
      <c r="H14" s="443"/>
      <c r="I14" s="443"/>
      <c r="J14" s="443"/>
      <c r="K14" s="443"/>
      <c r="L14" s="443"/>
      <c r="M14" s="443"/>
      <c r="N14" s="443"/>
      <c r="O14" s="443"/>
      <c r="P14" s="443"/>
      <c r="Q14" s="443"/>
      <c r="R14" s="443"/>
      <c r="S14" s="443"/>
      <c r="T14" s="443"/>
      <c r="U14" s="100"/>
      <c r="V14" s="100"/>
      <c r="W14" s="100"/>
      <c r="X14" s="100"/>
      <c r="Y14" s="100"/>
      <c r="Z14" s="100"/>
      <c r="AA14" s="100"/>
      <c r="AB14" s="100"/>
      <c r="AC14" s="100"/>
      <c r="AD14" s="438">
        <f>○都道府県別!D4</f>
        <v>1</v>
      </c>
      <c r="AE14" s="439"/>
      <c r="AF14" s="98"/>
      <c r="AG14" s="99"/>
      <c r="AH14" s="440"/>
      <c r="AI14" s="441"/>
      <c r="AJ14" s="100"/>
      <c r="AK14" s="100"/>
      <c r="AL14" s="100"/>
      <c r="AM14" s="149"/>
      <c r="AN14" s="150"/>
      <c r="AO14" s="31"/>
      <c r="AP14" s="31"/>
      <c r="AQ14" s="31"/>
    </row>
    <row r="15" spans="1:57" ht="9" customHeight="1">
      <c r="A15" s="150"/>
      <c r="B15" s="100"/>
      <c r="C15" s="100"/>
      <c r="D15" s="145"/>
      <c r="E15" s="145"/>
      <c r="F15" s="443"/>
      <c r="G15" s="443"/>
      <c r="H15" s="443"/>
      <c r="I15" s="443"/>
      <c r="J15" s="443"/>
      <c r="K15" s="443"/>
      <c r="L15" s="443"/>
      <c r="M15" s="443"/>
      <c r="N15" s="443"/>
      <c r="O15" s="443"/>
      <c r="P15" s="443"/>
      <c r="Q15" s="443"/>
      <c r="R15" s="443"/>
      <c r="S15" s="443"/>
      <c r="T15" s="443"/>
      <c r="U15" s="100"/>
      <c r="V15" s="100"/>
      <c r="W15" s="100"/>
      <c r="X15" s="100"/>
      <c r="Y15" s="100"/>
      <c r="Z15" s="100"/>
      <c r="AA15" s="100"/>
      <c r="AB15" s="100"/>
      <c r="AC15" s="100"/>
      <c r="AD15" s="444">
        <f>○都道府県別!D4</f>
        <v>1</v>
      </c>
      <c r="AE15" s="445"/>
      <c r="AF15" s="445"/>
      <c r="AG15" s="445"/>
      <c r="AH15" s="445"/>
      <c r="AI15" s="446"/>
      <c r="AJ15" s="100"/>
      <c r="AK15" s="100"/>
      <c r="AL15" s="100"/>
      <c r="AM15" s="149"/>
      <c r="AN15" s="150"/>
      <c r="AO15" s="31"/>
      <c r="AP15" s="31"/>
      <c r="AQ15" s="31"/>
    </row>
    <row r="16" spans="1:57" ht="9" customHeight="1" thickBot="1">
      <c r="A16" s="150"/>
      <c r="B16" s="100"/>
      <c r="C16" s="100"/>
      <c r="D16" s="100"/>
      <c r="E16" s="100"/>
      <c r="F16" s="145"/>
      <c r="G16" s="145"/>
      <c r="H16" s="145"/>
      <c r="I16" s="145"/>
      <c r="J16" s="145"/>
      <c r="K16" s="145"/>
      <c r="L16" s="145"/>
      <c r="M16" s="145"/>
      <c r="N16" s="145"/>
      <c r="O16" s="145"/>
      <c r="P16" s="145"/>
      <c r="Q16" s="145"/>
      <c r="R16" s="145"/>
      <c r="S16" s="145"/>
      <c r="T16" s="145"/>
      <c r="U16" s="100"/>
      <c r="V16" s="100"/>
      <c r="W16" s="100"/>
      <c r="X16" s="100"/>
      <c r="Y16" s="100"/>
      <c r="Z16" s="100"/>
      <c r="AA16" s="100"/>
      <c r="AB16" s="100"/>
      <c r="AC16" s="100"/>
      <c r="AD16" s="447"/>
      <c r="AE16" s="448"/>
      <c r="AF16" s="448"/>
      <c r="AG16" s="448"/>
      <c r="AH16" s="448"/>
      <c r="AI16" s="449"/>
      <c r="AJ16" s="100"/>
      <c r="AK16" s="100"/>
      <c r="AL16" s="100"/>
      <c r="AM16" s="149"/>
      <c r="AN16" s="150"/>
      <c r="AO16" s="31"/>
      <c r="AP16" s="31"/>
      <c r="AQ16" s="31"/>
    </row>
    <row r="17" spans="1:43" ht="9" customHeight="1">
      <c r="A17" s="150"/>
      <c r="B17" s="100"/>
      <c r="C17" s="100"/>
      <c r="D17" s="100"/>
      <c r="E17" s="100"/>
      <c r="F17" s="145"/>
      <c r="G17" s="145"/>
      <c r="H17" s="145"/>
      <c r="I17" s="145"/>
      <c r="J17" s="145"/>
      <c r="K17" s="145"/>
      <c r="L17" s="145"/>
      <c r="M17" s="145"/>
      <c r="N17" s="151"/>
      <c r="O17" s="151"/>
      <c r="P17" s="151"/>
      <c r="Q17" s="151"/>
      <c r="R17" s="151"/>
      <c r="S17" s="151"/>
      <c r="T17" s="151"/>
      <c r="U17" s="152"/>
      <c r="V17" s="152"/>
      <c r="W17" s="152"/>
      <c r="X17" s="152"/>
      <c r="Y17" s="152"/>
      <c r="Z17" s="152"/>
      <c r="AA17" s="100"/>
      <c r="AB17" s="100"/>
      <c r="AC17" s="100"/>
      <c r="AD17" s="423">
        <f>○都道府県別!D7</f>
        <v>0</v>
      </c>
      <c r="AE17" s="424"/>
      <c r="AF17" s="425"/>
      <c r="AG17" s="423">
        <f>○都道府県別!D5</f>
        <v>1</v>
      </c>
      <c r="AH17" s="424"/>
      <c r="AI17" s="425"/>
      <c r="AJ17" s="100"/>
      <c r="AK17" s="100"/>
      <c r="AL17" s="100"/>
      <c r="AM17" s="149"/>
      <c r="AN17" s="150"/>
      <c r="AO17" s="31"/>
      <c r="AP17" s="31"/>
      <c r="AQ17" s="31"/>
    </row>
    <row r="18" spans="1:43" ht="9" customHeight="1">
      <c r="A18" s="150"/>
      <c r="B18" s="100"/>
      <c r="C18" s="100"/>
      <c r="D18" s="450" t="s">
        <v>30</v>
      </c>
      <c r="E18" s="450"/>
      <c r="F18" s="450"/>
      <c r="G18" s="450"/>
      <c r="H18" s="450"/>
      <c r="I18" s="450"/>
      <c r="J18" s="450">
        <f>○都道府県別!D51</f>
        <v>0</v>
      </c>
      <c r="K18" s="450"/>
      <c r="L18" s="450"/>
      <c r="M18" s="145"/>
      <c r="N18" s="151"/>
      <c r="O18" s="151"/>
      <c r="P18" s="151"/>
      <c r="Q18" s="151"/>
      <c r="R18" s="151"/>
      <c r="S18" s="151"/>
      <c r="T18" s="151"/>
      <c r="U18" s="152"/>
      <c r="V18" s="152"/>
      <c r="W18" s="152"/>
      <c r="X18" s="152"/>
      <c r="Y18" s="152"/>
      <c r="Z18" s="152"/>
      <c r="AA18" s="100"/>
      <c r="AB18" s="100"/>
      <c r="AC18" s="100"/>
      <c r="AD18" s="426"/>
      <c r="AE18" s="427"/>
      <c r="AF18" s="428"/>
      <c r="AG18" s="426"/>
      <c r="AH18" s="427"/>
      <c r="AI18" s="428"/>
      <c r="AJ18" s="100"/>
      <c r="AK18" s="100"/>
      <c r="AL18" s="100"/>
      <c r="AM18" s="149"/>
      <c r="AN18" s="150"/>
      <c r="AO18" s="31"/>
      <c r="AP18" s="31"/>
      <c r="AQ18" s="31"/>
    </row>
    <row r="19" spans="1:43" ht="9" customHeight="1" thickBot="1">
      <c r="A19" s="150"/>
      <c r="B19" s="100"/>
      <c r="C19" s="100"/>
      <c r="D19" s="450"/>
      <c r="E19" s="450"/>
      <c r="F19" s="450"/>
      <c r="G19" s="450"/>
      <c r="H19" s="450"/>
      <c r="I19" s="450"/>
      <c r="J19" s="450"/>
      <c r="K19" s="450"/>
      <c r="L19" s="450"/>
      <c r="M19" s="145"/>
      <c r="N19" s="151"/>
      <c r="O19" s="151"/>
      <c r="P19" s="151"/>
      <c r="Q19" s="151"/>
      <c r="R19" s="151"/>
      <c r="S19" s="151"/>
      <c r="T19" s="151"/>
      <c r="U19" s="152"/>
      <c r="V19" s="152"/>
      <c r="W19" s="152"/>
      <c r="X19" s="152"/>
      <c r="Y19" s="152"/>
      <c r="Z19" s="152"/>
      <c r="AA19" s="100"/>
      <c r="AB19" s="100"/>
      <c r="AC19" s="100"/>
      <c r="AD19" s="429"/>
      <c r="AE19" s="430"/>
      <c r="AF19" s="431"/>
      <c r="AG19" s="429"/>
      <c r="AH19" s="430"/>
      <c r="AI19" s="431"/>
      <c r="AJ19" s="100"/>
      <c r="AK19" s="100"/>
      <c r="AL19" s="100"/>
      <c r="AM19" s="149"/>
      <c r="AN19" s="150"/>
      <c r="AO19" s="31"/>
      <c r="AP19" s="31"/>
      <c r="AQ19" s="31"/>
    </row>
    <row r="20" spans="1:43" ht="9" customHeight="1">
      <c r="A20" s="150"/>
      <c r="B20" s="100"/>
      <c r="C20" s="146"/>
      <c r="D20" s="451" t="s">
        <v>42</v>
      </c>
      <c r="E20" s="452"/>
      <c r="F20" s="452"/>
      <c r="G20" s="452"/>
      <c r="H20" s="452"/>
      <c r="I20" s="453"/>
      <c r="J20" s="457">
        <f>○都道府県別!D52</f>
        <v>1</v>
      </c>
      <c r="K20" s="458"/>
      <c r="L20" s="459"/>
      <c r="M20" s="147"/>
      <c r="N20" s="158"/>
      <c r="O20" s="158"/>
      <c r="P20" s="158"/>
      <c r="Q20" s="158"/>
      <c r="R20" s="158"/>
      <c r="S20" s="158"/>
      <c r="T20" s="158"/>
      <c r="U20" s="159"/>
      <c r="V20" s="159"/>
      <c r="W20" s="159"/>
      <c r="X20" s="159"/>
      <c r="Y20" s="159"/>
      <c r="Z20" s="159"/>
      <c r="AA20" s="146"/>
      <c r="AB20" s="146"/>
      <c r="AC20" s="146"/>
      <c r="AD20" s="423">
        <f>○都道府県別!D8</f>
        <v>2</v>
      </c>
      <c r="AE20" s="424"/>
      <c r="AF20" s="425"/>
      <c r="AG20" s="423">
        <f>○都道府県別!D6</f>
        <v>1</v>
      </c>
      <c r="AH20" s="424"/>
      <c r="AI20" s="425"/>
      <c r="AJ20" s="146"/>
      <c r="AK20" s="146"/>
      <c r="AL20" s="146"/>
      <c r="AM20" s="165"/>
      <c r="AN20" s="154"/>
      <c r="AO20" s="155"/>
      <c r="AP20" s="31"/>
      <c r="AQ20" s="31"/>
    </row>
    <row r="21" spans="1:43" ht="9" customHeight="1">
      <c r="A21" s="150"/>
      <c r="B21" s="100"/>
      <c r="C21" s="146"/>
      <c r="D21" s="454"/>
      <c r="E21" s="455"/>
      <c r="F21" s="455"/>
      <c r="G21" s="455"/>
      <c r="H21" s="455"/>
      <c r="I21" s="456"/>
      <c r="J21" s="460"/>
      <c r="K21" s="461"/>
      <c r="L21" s="462"/>
      <c r="M21" s="147"/>
      <c r="N21" s="158"/>
      <c r="O21" s="158"/>
      <c r="P21" s="158"/>
      <c r="Q21" s="158"/>
      <c r="R21" s="158"/>
      <c r="S21" s="158"/>
      <c r="T21" s="158"/>
      <c r="U21" s="159"/>
      <c r="V21" s="159"/>
      <c r="W21" s="159"/>
      <c r="X21" s="159"/>
      <c r="Y21" s="159"/>
      <c r="Z21" s="159"/>
      <c r="AA21" s="146"/>
      <c r="AB21" s="146"/>
      <c r="AC21" s="146"/>
      <c r="AD21" s="426"/>
      <c r="AE21" s="427"/>
      <c r="AF21" s="428"/>
      <c r="AG21" s="426"/>
      <c r="AH21" s="427"/>
      <c r="AI21" s="428"/>
      <c r="AJ21" s="146"/>
      <c r="AK21" s="146"/>
      <c r="AL21" s="146"/>
      <c r="AM21" s="165"/>
      <c r="AN21" s="154"/>
      <c r="AO21" s="155"/>
      <c r="AP21" s="31"/>
      <c r="AQ21" s="31"/>
    </row>
    <row r="22" spans="1:43" ht="9" customHeight="1" thickBot="1">
      <c r="A22" s="150"/>
      <c r="B22" s="100"/>
      <c r="C22" s="146"/>
      <c r="D22" s="451" t="s">
        <v>275</v>
      </c>
      <c r="E22" s="452"/>
      <c r="F22" s="452"/>
      <c r="G22" s="452"/>
      <c r="H22" s="452"/>
      <c r="I22" s="453"/>
      <c r="J22" s="451">
        <f>○都道府県別!D53</f>
        <v>1</v>
      </c>
      <c r="K22" s="452"/>
      <c r="L22" s="453"/>
      <c r="M22" s="147"/>
      <c r="N22" s="158"/>
      <c r="O22" s="158"/>
      <c r="P22" s="158"/>
      <c r="Q22" s="158"/>
      <c r="R22" s="158"/>
      <c r="S22" s="158"/>
      <c r="T22" s="158"/>
      <c r="U22" s="159"/>
      <c r="V22" s="159"/>
      <c r="W22" s="159"/>
      <c r="X22" s="159"/>
      <c r="Y22" s="159"/>
      <c r="Z22" s="159"/>
      <c r="AA22" s="146"/>
      <c r="AB22" s="146"/>
      <c r="AC22" s="146"/>
      <c r="AD22" s="429"/>
      <c r="AE22" s="430"/>
      <c r="AF22" s="431"/>
      <c r="AG22" s="429"/>
      <c r="AH22" s="430"/>
      <c r="AI22" s="431"/>
      <c r="AJ22" s="146"/>
      <c r="AK22" s="146"/>
      <c r="AL22" s="146"/>
      <c r="AM22" s="165"/>
      <c r="AN22" s="154"/>
      <c r="AO22" s="155"/>
      <c r="AP22" s="31"/>
      <c r="AQ22" s="31"/>
    </row>
    <row r="23" spans="1:43" ht="9" customHeight="1" thickBot="1">
      <c r="A23" s="150"/>
      <c r="B23" s="100"/>
      <c r="C23" s="146"/>
      <c r="D23" s="454"/>
      <c r="E23" s="455"/>
      <c r="F23" s="455"/>
      <c r="G23" s="455"/>
      <c r="H23" s="455"/>
      <c r="I23" s="456"/>
      <c r="J23" s="454"/>
      <c r="K23" s="455"/>
      <c r="L23" s="456"/>
      <c r="M23" s="147"/>
      <c r="N23" s="147"/>
      <c r="O23" s="147"/>
      <c r="P23" s="147"/>
      <c r="Q23" s="147"/>
      <c r="R23" s="147"/>
      <c r="S23" s="147"/>
      <c r="T23" s="147"/>
      <c r="U23" s="146"/>
      <c r="V23" s="146"/>
      <c r="W23" s="146"/>
      <c r="X23" s="101"/>
      <c r="Y23" s="101"/>
      <c r="Z23" s="146"/>
      <c r="AA23" s="146"/>
      <c r="AB23" s="146"/>
      <c r="AC23" s="102"/>
      <c r="AD23" s="463">
        <f>○都道府県別!D17</f>
        <v>7</v>
      </c>
      <c r="AE23" s="464"/>
      <c r="AF23" s="423">
        <f>○都道府県別!D9</f>
        <v>1</v>
      </c>
      <c r="AG23" s="424"/>
      <c r="AH23" s="424"/>
      <c r="AI23" s="425"/>
      <c r="AJ23" s="146"/>
      <c r="AK23" s="146"/>
      <c r="AL23" s="146"/>
      <c r="AM23" s="165"/>
      <c r="AN23" s="154"/>
      <c r="AO23" s="155"/>
      <c r="AP23" s="31"/>
      <c r="AQ23" s="31"/>
    </row>
    <row r="24" spans="1:43" ht="9" customHeight="1" thickBot="1">
      <c r="A24" s="150"/>
      <c r="B24" s="100"/>
      <c r="C24" s="146"/>
      <c r="D24" s="146"/>
      <c r="E24" s="146"/>
      <c r="F24" s="146"/>
      <c r="G24" s="146"/>
      <c r="H24" s="146"/>
      <c r="I24" s="146"/>
      <c r="J24" s="146"/>
      <c r="K24" s="146"/>
      <c r="L24" s="146"/>
      <c r="M24" s="146"/>
      <c r="N24" s="146"/>
      <c r="O24" s="146"/>
      <c r="P24" s="146"/>
      <c r="Q24" s="146"/>
      <c r="R24" s="146"/>
      <c r="S24" s="146"/>
      <c r="T24" s="146"/>
      <c r="U24" s="146"/>
      <c r="V24" s="146"/>
      <c r="W24" s="102"/>
      <c r="X24" s="469">
        <f>○都道府県別!D19</f>
        <v>9</v>
      </c>
      <c r="Y24" s="464"/>
      <c r="Z24" s="146"/>
      <c r="AA24" s="146"/>
      <c r="AB24" s="146"/>
      <c r="AC24" s="103"/>
      <c r="AD24" s="465"/>
      <c r="AE24" s="466"/>
      <c r="AF24" s="426"/>
      <c r="AG24" s="427"/>
      <c r="AH24" s="427"/>
      <c r="AI24" s="428"/>
      <c r="AJ24" s="146"/>
      <c r="AK24" s="146"/>
      <c r="AL24" s="146"/>
      <c r="AM24" s="165"/>
      <c r="AN24" s="154"/>
      <c r="AO24" s="155"/>
      <c r="AP24" s="31"/>
      <c r="AQ24" s="31"/>
    </row>
    <row r="25" spans="1:43" ht="9" customHeight="1" thickBot="1">
      <c r="A25" s="150"/>
      <c r="B25" s="100"/>
      <c r="C25" s="146"/>
      <c r="D25" s="146"/>
      <c r="E25" s="146"/>
      <c r="F25" s="146"/>
      <c r="G25" s="146"/>
      <c r="H25" s="146"/>
      <c r="I25" s="146"/>
      <c r="J25" s="146"/>
      <c r="K25" s="146"/>
      <c r="L25" s="146"/>
      <c r="M25" s="146"/>
      <c r="N25" s="146"/>
      <c r="O25" s="146"/>
      <c r="P25" s="146"/>
      <c r="Q25" s="146"/>
      <c r="R25" s="146"/>
      <c r="S25" s="146"/>
      <c r="T25" s="146"/>
      <c r="U25" s="146"/>
      <c r="V25" s="146"/>
      <c r="W25" s="102"/>
      <c r="X25" s="470"/>
      <c r="Y25" s="466"/>
      <c r="Z25" s="146"/>
      <c r="AA25" s="146"/>
      <c r="AB25" s="103"/>
      <c r="AC25" s="472">
        <f>○都道府県別!D17</f>
        <v>7</v>
      </c>
      <c r="AD25" s="465"/>
      <c r="AE25" s="466"/>
      <c r="AF25" s="426"/>
      <c r="AG25" s="427"/>
      <c r="AH25" s="427"/>
      <c r="AI25" s="428"/>
      <c r="AJ25" s="146"/>
      <c r="AK25" s="146"/>
      <c r="AL25" s="146"/>
      <c r="AM25" s="165"/>
      <c r="AN25" s="154"/>
      <c r="AO25" s="155"/>
      <c r="AP25" s="31"/>
      <c r="AQ25" s="31"/>
    </row>
    <row r="26" spans="1:43" ht="9" customHeight="1" thickBot="1">
      <c r="A26" s="150"/>
      <c r="B26" s="100"/>
      <c r="C26" s="146"/>
      <c r="D26" s="146"/>
      <c r="E26" s="146"/>
      <c r="F26" s="146"/>
      <c r="G26" s="146"/>
      <c r="H26" s="146"/>
      <c r="I26" s="146"/>
      <c r="J26" s="146"/>
      <c r="K26" s="146"/>
      <c r="L26" s="146"/>
      <c r="M26" s="146"/>
      <c r="N26" s="146"/>
      <c r="O26" s="146"/>
      <c r="P26" s="146"/>
      <c r="Q26" s="146"/>
      <c r="R26" s="146"/>
      <c r="S26" s="146"/>
      <c r="T26" s="146"/>
      <c r="U26" s="146"/>
      <c r="V26" s="146"/>
      <c r="W26" s="102"/>
      <c r="X26" s="470"/>
      <c r="Y26" s="466"/>
      <c r="Z26" s="423">
        <f>○都道府県別!D18</f>
        <v>0</v>
      </c>
      <c r="AA26" s="424"/>
      <c r="AB26" s="425"/>
      <c r="AC26" s="473"/>
      <c r="AD26" s="467"/>
      <c r="AE26" s="468"/>
      <c r="AF26" s="429"/>
      <c r="AG26" s="430"/>
      <c r="AH26" s="430"/>
      <c r="AI26" s="431"/>
      <c r="AJ26" s="146"/>
      <c r="AK26" s="146"/>
      <c r="AL26" s="146"/>
      <c r="AM26" s="165"/>
      <c r="AN26" s="154"/>
      <c r="AO26" s="155"/>
      <c r="AP26" s="31"/>
      <c r="AQ26" s="31"/>
    </row>
    <row r="27" spans="1:43" ht="9" customHeight="1" thickBot="1">
      <c r="A27" s="150"/>
      <c r="B27" s="100"/>
      <c r="C27" s="146"/>
      <c r="D27" s="146"/>
      <c r="E27" s="146"/>
      <c r="F27" s="146"/>
      <c r="G27" s="146"/>
      <c r="H27" s="146"/>
      <c r="I27" s="146"/>
      <c r="J27" s="146"/>
      <c r="K27" s="146"/>
      <c r="L27" s="146"/>
      <c r="M27" s="146"/>
      <c r="N27" s="146"/>
      <c r="O27" s="146"/>
      <c r="P27" s="146"/>
      <c r="Q27" s="146"/>
      <c r="R27" s="146"/>
      <c r="S27" s="146"/>
      <c r="T27" s="146"/>
      <c r="U27" s="146"/>
      <c r="V27" s="146"/>
      <c r="W27" s="102"/>
      <c r="X27" s="471"/>
      <c r="Y27" s="468"/>
      <c r="Z27" s="429"/>
      <c r="AA27" s="430"/>
      <c r="AB27" s="431"/>
      <c r="AC27" s="474"/>
      <c r="AD27" s="423">
        <f>○都道府県別!D12</f>
        <v>-6</v>
      </c>
      <c r="AE27" s="425"/>
      <c r="AF27" s="487">
        <f>○都道府県別!D11</f>
        <v>2</v>
      </c>
      <c r="AG27" s="488"/>
      <c r="AH27" s="475">
        <f>○都道府県別!D10</f>
        <v>1</v>
      </c>
      <c r="AI27" s="476"/>
      <c r="AJ27" s="146"/>
      <c r="AK27" s="146"/>
      <c r="AL27" s="146"/>
      <c r="AM27" s="165"/>
      <c r="AN27" s="154"/>
      <c r="AO27" s="155"/>
      <c r="AP27" s="31"/>
      <c r="AQ27" s="31"/>
    </row>
    <row r="28" spans="1:43" ht="9" customHeight="1" thickBot="1">
      <c r="A28" s="150"/>
      <c r="B28" s="100"/>
      <c r="C28" s="146"/>
      <c r="D28" s="146"/>
      <c r="E28" s="146"/>
      <c r="F28" s="146"/>
      <c r="G28" s="146"/>
      <c r="H28" s="146"/>
      <c r="I28" s="146"/>
      <c r="J28" s="146"/>
      <c r="K28" s="146"/>
      <c r="L28" s="146"/>
      <c r="M28" s="146"/>
      <c r="N28" s="146"/>
      <c r="O28" s="146"/>
      <c r="P28" s="146"/>
      <c r="Q28" s="146"/>
      <c r="R28" s="146"/>
      <c r="S28" s="146"/>
      <c r="T28" s="146"/>
      <c r="U28" s="101"/>
      <c r="V28" s="101"/>
      <c r="W28" s="103"/>
      <c r="X28" s="481">
        <f>○都道府県別!D20</f>
        <v>0</v>
      </c>
      <c r="Y28" s="482"/>
      <c r="Z28" s="423">
        <f>○都道府県別!D23</f>
        <v>5</v>
      </c>
      <c r="AA28" s="425"/>
      <c r="AB28" s="423">
        <f>○都道府県別!D22</f>
        <v>0</v>
      </c>
      <c r="AC28" s="425"/>
      <c r="AD28" s="426"/>
      <c r="AE28" s="428"/>
      <c r="AF28" s="489"/>
      <c r="AG28" s="490"/>
      <c r="AH28" s="477"/>
      <c r="AI28" s="478"/>
      <c r="AJ28" s="146"/>
      <c r="AK28" s="146"/>
      <c r="AL28" s="146"/>
      <c r="AM28" s="165"/>
      <c r="AN28" s="154"/>
      <c r="AO28" s="155"/>
      <c r="AP28" s="31"/>
      <c r="AQ28" s="31"/>
    </row>
    <row r="29" spans="1:43" ht="9" customHeight="1" thickBot="1">
      <c r="A29" s="150"/>
      <c r="B29" s="100"/>
      <c r="C29" s="423">
        <f>○都道府県別!D44</f>
        <v>0</v>
      </c>
      <c r="D29" s="425"/>
      <c r="E29" s="423">
        <f>○都道府県別!D43</f>
        <v>0</v>
      </c>
      <c r="F29" s="425"/>
      <c r="G29" s="423">
        <f>○都道府県別!D42</f>
        <v>2</v>
      </c>
      <c r="H29" s="424"/>
      <c r="I29" s="424"/>
      <c r="J29" s="425"/>
      <c r="K29" s="146"/>
      <c r="L29" s="423">
        <f>○都道府県別!D37</f>
        <v>1</v>
      </c>
      <c r="M29" s="425"/>
      <c r="N29" s="423">
        <f>○都道府県別!D34</f>
        <v>2</v>
      </c>
      <c r="O29" s="425"/>
      <c r="P29" s="423">
        <f>○都道府県別!D33</f>
        <v>1</v>
      </c>
      <c r="Q29" s="425"/>
      <c r="R29" s="469">
        <f>○都道府県別!D30</f>
        <v>0</v>
      </c>
      <c r="S29" s="464"/>
      <c r="T29" s="472">
        <f>○都道府県別!D28</f>
        <v>1</v>
      </c>
      <c r="U29" s="485"/>
      <c r="V29" s="426">
        <f>○都道府県別!D20</f>
        <v>0</v>
      </c>
      <c r="W29" s="427"/>
      <c r="X29" s="427"/>
      <c r="Y29" s="428"/>
      <c r="Z29" s="426"/>
      <c r="AA29" s="428"/>
      <c r="AB29" s="426"/>
      <c r="AC29" s="428"/>
      <c r="AD29" s="429"/>
      <c r="AE29" s="431"/>
      <c r="AF29" s="491"/>
      <c r="AG29" s="492"/>
      <c r="AH29" s="477"/>
      <c r="AI29" s="478"/>
      <c r="AJ29" s="146"/>
      <c r="AK29" s="146"/>
      <c r="AL29" s="146"/>
      <c r="AM29" s="165"/>
      <c r="AN29" s="154"/>
      <c r="AO29" s="155"/>
      <c r="AP29" s="31"/>
      <c r="AQ29" s="31"/>
    </row>
    <row r="30" spans="1:43" ht="9" customHeight="1" thickBot="1">
      <c r="A30" s="150"/>
      <c r="B30" s="100"/>
      <c r="C30" s="426"/>
      <c r="D30" s="428"/>
      <c r="E30" s="426"/>
      <c r="F30" s="428"/>
      <c r="G30" s="426"/>
      <c r="H30" s="427"/>
      <c r="I30" s="427"/>
      <c r="J30" s="428"/>
      <c r="K30" s="146"/>
      <c r="L30" s="426"/>
      <c r="M30" s="428"/>
      <c r="N30" s="426"/>
      <c r="O30" s="428"/>
      <c r="P30" s="426"/>
      <c r="Q30" s="428"/>
      <c r="R30" s="470"/>
      <c r="S30" s="466"/>
      <c r="T30" s="473"/>
      <c r="U30" s="486"/>
      <c r="V30" s="429"/>
      <c r="W30" s="430"/>
      <c r="X30" s="430"/>
      <c r="Y30" s="431"/>
      <c r="Z30" s="426"/>
      <c r="AA30" s="428"/>
      <c r="AB30" s="426"/>
      <c r="AC30" s="428"/>
      <c r="AD30" s="423">
        <f>○都道府県別!D13</f>
        <v>2</v>
      </c>
      <c r="AE30" s="424"/>
      <c r="AF30" s="424"/>
      <c r="AG30" s="425"/>
      <c r="AH30" s="477"/>
      <c r="AI30" s="478"/>
      <c r="AJ30" s="146"/>
      <c r="AK30" s="146"/>
      <c r="AL30" s="146"/>
      <c r="AM30" s="165"/>
      <c r="AN30" s="154"/>
      <c r="AO30" s="155"/>
      <c r="AP30" s="31"/>
      <c r="AQ30" s="31"/>
    </row>
    <row r="31" spans="1:43" ht="9" customHeight="1" thickBot="1">
      <c r="A31" s="150"/>
      <c r="B31" s="100"/>
      <c r="C31" s="426"/>
      <c r="D31" s="428"/>
      <c r="E31" s="426"/>
      <c r="F31" s="428"/>
      <c r="G31" s="429"/>
      <c r="H31" s="430"/>
      <c r="I31" s="430"/>
      <c r="J31" s="431"/>
      <c r="K31" s="146"/>
      <c r="L31" s="426"/>
      <c r="M31" s="428"/>
      <c r="N31" s="429"/>
      <c r="O31" s="431"/>
      <c r="P31" s="429"/>
      <c r="Q31" s="431"/>
      <c r="R31" s="470"/>
      <c r="S31" s="466"/>
      <c r="T31" s="426">
        <f>○都道府県別!D28</f>
        <v>1</v>
      </c>
      <c r="U31" s="427"/>
      <c r="V31" s="427"/>
      <c r="W31" s="428"/>
      <c r="X31" s="475">
        <f>○都道府県別!D27</f>
        <v>0</v>
      </c>
      <c r="Y31" s="476"/>
      <c r="Z31" s="426"/>
      <c r="AA31" s="428"/>
      <c r="AB31" s="429"/>
      <c r="AC31" s="431"/>
      <c r="AD31" s="429"/>
      <c r="AE31" s="430"/>
      <c r="AF31" s="430"/>
      <c r="AG31" s="431"/>
      <c r="AH31" s="479"/>
      <c r="AI31" s="480"/>
      <c r="AJ31" s="146"/>
      <c r="AK31" s="146"/>
      <c r="AL31" s="146"/>
      <c r="AM31" s="165"/>
      <c r="AN31" s="154"/>
      <c r="AO31" s="155"/>
      <c r="AP31" s="31"/>
      <c r="AQ31" s="31"/>
    </row>
    <row r="32" spans="1:43" ht="9" customHeight="1" thickBot="1">
      <c r="A32" s="150"/>
      <c r="B32" s="100"/>
      <c r="C32" s="426"/>
      <c r="D32" s="428"/>
      <c r="E32" s="429"/>
      <c r="F32" s="431"/>
      <c r="G32" s="469">
        <f>○都道府県別!D45</f>
        <v>0</v>
      </c>
      <c r="H32" s="464"/>
      <c r="I32" s="469">
        <f>○都道府県別!D46</f>
        <v>1</v>
      </c>
      <c r="J32" s="464"/>
      <c r="K32" s="146"/>
      <c r="L32" s="426"/>
      <c r="M32" s="428"/>
      <c r="N32" s="423">
        <f>○都道府県別!D36</f>
        <v>2</v>
      </c>
      <c r="O32" s="425"/>
      <c r="P32" s="469">
        <f>○都道府県別!D35</f>
        <v>0</v>
      </c>
      <c r="Q32" s="464"/>
      <c r="R32" s="470"/>
      <c r="S32" s="466"/>
      <c r="T32" s="429"/>
      <c r="U32" s="430"/>
      <c r="V32" s="430"/>
      <c r="W32" s="431"/>
      <c r="X32" s="477"/>
      <c r="Y32" s="478"/>
      <c r="Z32" s="426"/>
      <c r="AA32" s="428"/>
      <c r="AB32" s="423">
        <f>○都道府県別!D21</f>
        <v>0</v>
      </c>
      <c r="AC32" s="424"/>
      <c r="AD32" s="425"/>
      <c r="AE32" s="423">
        <f>○都道府県別!D15</f>
        <v>24</v>
      </c>
      <c r="AF32" s="424"/>
      <c r="AG32" s="425"/>
      <c r="AH32" s="475">
        <f>○都道府県別!D14</f>
        <v>2</v>
      </c>
      <c r="AI32" s="476"/>
      <c r="AJ32" s="146"/>
      <c r="AK32" s="146"/>
      <c r="AL32" s="146"/>
      <c r="AM32" s="165"/>
      <c r="AN32" s="154"/>
      <c r="AO32" s="155"/>
      <c r="AP32" s="31"/>
      <c r="AQ32" s="31"/>
    </row>
    <row r="33" spans="1:43" ht="9" customHeight="1" thickBot="1">
      <c r="A33" s="150"/>
      <c r="B33" s="100"/>
      <c r="C33" s="429"/>
      <c r="D33" s="431"/>
      <c r="E33" s="146"/>
      <c r="F33" s="146"/>
      <c r="G33" s="470"/>
      <c r="H33" s="466"/>
      <c r="I33" s="470"/>
      <c r="J33" s="466"/>
      <c r="K33" s="146"/>
      <c r="L33" s="426"/>
      <c r="M33" s="428"/>
      <c r="N33" s="426"/>
      <c r="O33" s="428"/>
      <c r="P33" s="470"/>
      <c r="Q33" s="466"/>
      <c r="R33" s="470"/>
      <c r="S33" s="466"/>
      <c r="T33" s="469">
        <f>○都道府県別!D29</f>
        <v>4</v>
      </c>
      <c r="U33" s="464"/>
      <c r="V33" s="423">
        <f>○都道府県別!D31</f>
        <v>0</v>
      </c>
      <c r="W33" s="425"/>
      <c r="X33" s="479"/>
      <c r="Y33" s="480"/>
      <c r="Z33" s="429"/>
      <c r="AA33" s="431"/>
      <c r="AB33" s="429"/>
      <c r="AC33" s="430"/>
      <c r="AD33" s="431"/>
      <c r="AE33" s="429"/>
      <c r="AF33" s="430"/>
      <c r="AG33" s="431"/>
      <c r="AH33" s="477"/>
      <c r="AI33" s="478"/>
      <c r="AJ33" s="146"/>
      <c r="AK33" s="146"/>
      <c r="AL33" s="146"/>
      <c r="AM33" s="165"/>
      <c r="AN33" s="154"/>
      <c r="AO33" s="155"/>
      <c r="AP33" s="31"/>
      <c r="AQ33" s="31"/>
    </row>
    <row r="34" spans="1:43" ht="9" customHeight="1" thickBot="1">
      <c r="A34" s="150"/>
      <c r="B34" s="100"/>
      <c r="C34" s="146"/>
      <c r="D34" s="146"/>
      <c r="E34" s="146"/>
      <c r="F34" s="146"/>
      <c r="G34" s="470"/>
      <c r="H34" s="466"/>
      <c r="I34" s="471"/>
      <c r="J34" s="468"/>
      <c r="K34" s="146"/>
      <c r="L34" s="429"/>
      <c r="M34" s="431"/>
      <c r="N34" s="429"/>
      <c r="O34" s="431"/>
      <c r="P34" s="471"/>
      <c r="Q34" s="468"/>
      <c r="R34" s="471"/>
      <c r="S34" s="468"/>
      <c r="T34" s="470"/>
      <c r="U34" s="466"/>
      <c r="V34" s="426"/>
      <c r="W34" s="428"/>
      <c r="X34" s="423">
        <f>○都道府県別!D26</f>
        <v>0</v>
      </c>
      <c r="Y34" s="425"/>
      <c r="Z34" s="469">
        <f>○都道府県別!D25</f>
        <v>1</v>
      </c>
      <c r="AA34" s="464"/>
      <c r="AB34" s="469">
        <f>○都道府県別!D24</f>
        <v>0</v>
      </c>
      <c r="AC34" s="464"/>
      <c r="AD34" s="423">
        <f>○都道府県別!D16</f>
        <v>12</v>
      </c>
      <c r="AE34" s="424"/>
      <c r="AF34" s="425"/>
      <c r="AG34" s="146"/>
      <c r="AH34" s="477"/>
      <c r="AI34" s="478"/>
      <c r="AJ34" s="146"/>
      <c r="AK34" s="146"/>
      <c r="AL34" s="146"/>
      <c r="AM34" s="165"/>
      <c r="AN34" s="154"/>
      <c r="AO34" s="155"/>
      <c r="AP34" s="31"/>
      <c r="AQ34" s="31"/>
    </row>
    <row r="35" spans="1:43" ht="9" customHeight="1" thickBot="1">
      <c r="A35" s="150"/>
      <c r="B35" s="100"/>
      <c r="C35" s="146"/>
      <c r="D35" s="146"/>
      <c r="E35" s="146"/>
      <c r="F35" s="146"/>
      <c r="G35" s="470"/>
      <c r="H35" s="466"/>
      <c r="I35" s="475">
        <f>○都道府県別!D47</f>
        <v>1</v>
      </c>
      <c r="J35" s="476"/>
      <c r="K35" s="146"/>
      <c r="L35" s="146"/>
      <c r="M35" s="146"/>
      <c r="N35" s="146"/>
      <c r="O35" s="146"/>
      <c r="P35" s="146"/>
      <c r="Q35" s="146"/>
      <c r="R35" s="146"/>
      <c r="S35" s="146"/>
      <c r="T35" s="471"/>
      <c r="U35" s="468"/>
      <c r="V35" s="426"/>
      <c r="W35" s="428"/>
      <c r="X35" s="426"/>
      <c r="Y35" s="428"/>
      <c r="Z35" s="470"/>
      <c r="AA35" s="466"/>
      <c r="AB35" s="470"/>
      <c r="AC35" s="466"/>
      <c r="AD35" s="429"/>
      <c r="AE35" s="430"/>
      <c r="AF35" s="431"/>
      <c r="AG35" s="146"/>
      <c r="AH35" s="477"/>
      <c r="AI35" s="478"/>
      <c r="AJ35" s="146"/>
      <c r="AK35" s="146"/>
      <c r="AL35" s="146"/>
      <c r="AM35" s="165"/>
      <c r="AN35" s="154"/>
      <c r="AO35" s="155"/>
      <c r="AP35" s="31"/>
      <c r="AQ35" s="31"/>
    </row>
    <row r="36" spans="1:43" ht="9" customHeight="1" thickBot="1">
      <c r="A36" s="150"/>
      <c r="B36" s="100"/>
      <c r="C36" s="146"/>
      <c r="D36" s="146"/>
      <c r="E36" s="146"/>
      <c r="F36" s="146"/>
      <c r="G36" s="470"/>
      <c r="H36" s="466"/>
      <c r="I36" s="477"/>
      <c r="J36" s="478"/>
      <c r="K36" s="146"/>
      <c r="L36" s="423">
        <f>○都道府県別!D40</f>
        <v>1</v>
      </c>
      <c r="M36" s="424"/>
      <c r="N36" s="425"/>
      <c r="O36" s="423">
        <f>○都道府県別!D39</f>
        <v>0</v>
      </c>
      <c r="P36" s="424"/>
      <c r="Q36" s="425"/>
      <c r="R36" s="146"/>
      <c r="S36" s="146"/>
      <c r="T36" s="483">
        <f>○都道府県別!D32</f>
        <v>1</v>
      </c>
      <c r="U36" s="484"/>
      <c r="V36" s="429"/>
      <c r="W36" s="431"/>
      <c r="X36" s="426"/>
      <c r="Y36" s="428"/>
      <c r="Z36" s="471"/>
      <c r="AA36" s="468"/>
      <c r="AB36" s="471"/>
      <c r="AC36" s="468"/>
      <c r="AD36" s="146"/>
      <c r="AE36" s="146"/>
      <c r="AF36" s="146"/>
      <c r="AG36" s="146"/>
      <c r="AH36" s="479"/>
      <c r="AI36" s="480"/>
      <c r="AJ36" s="146"/>
      <c r="AK36" s="146"/>
      <c r="AL36" s="146"/>
      <c r="AM36" s="165"/>
      <c r="AN36" s="154"/>
      <c r="AO36" s="155"/>
      <c r="AP36" s="31"/>
      <c r="AQ36" s="31"/>
    </row>
    <row r="37" spans="1:43" ht="9" customHeight="1" thickBot="1">
      <c r="A37" s="150"/>
      <c r="B37" s="100"/>
      <c r="C37" s="423">
        <f>○都道府県別!D49</f>
        <v>0</v>
      </c>
      <c r="D37" s="425"/>
      <c r="E37" s="146"/>
      <c r="F37" s="146"/>
      <c r="G37" s="471"/>
      <c r="H37" s="468"/>
      <c r="I37" s="479"/>
      <c r="J37" s="480"/>
      <c r="K37" s="146"/>
      <c r="L37" s="429"/>
      <c r="M37" s="430"/>
      <c r="N37" s="431"/>
      <c r="O37" s="429"/>
      <c r="P37" s="430"/>
      <c r="Q37" s="431"/>
      <c r="R37" s="146"/>
      <c r="S37" s="146"/>
      <c r="T37" s="426">
        <f>○都道府県別!D32</f>
        <v>1</v>
      </c>
      <c r="U37" s="427"/>
      <c r="V37" s="427"/>
      <c r="W37" s="428"/>
      <c r="X37" s="426"/>
      <c r="Y37" s="428"/>
      <c r="Z37" s="146"/>
      <c r="AA37" s="146"/>
      <c r="AB37" s="146"/>
      <c r="AC37" s="146"/>
      <c r="AD37" s="146"/>
      <c r="AE37" s="146"/>
      <c r="AF37" s="146"/>
      <c r="AG37" s="146"/>
      <c r="AH37" s="146"/>
      <c r="AI37" s="146"/>
      <c r="AJ37" s="146"/>
      <c r="AK37" s="146"/>
      <c r="AL37" s="146"/>
      <c r="AM37" s="165"/>
      <c r="AN37" s="154"/>
      <c r="AO37" s="155"/>
      <c r="AP37" s="31"/>
      <c r="AQ37" s="31"/>
    </row>
    <row r="38" spans="1:43" ht="9" customHeight="1" thickBot="1">
      <c r="A38" s="150"/>
      <c r="B38" s="100"/>
      <c r="C38" s="426"/>
      <c r="D38" s="428"/>
      <c r="E38" s="146"/>
      <c r="F38" s="146"/>
      <c r="G38" s="423">
        <f>○都道府県別!D48</f>
        <v>0</v>
      </c>
      <c r="H38" s="424"/>
      <c r="I38" s="424"/>
      <c r="J38" s="425"/>
      <c r="K38" s="146"/>
      <c r="L38" s="423">
        <f>○都道府県別!D41</f>
        <v>0</v>
      </c>
      <c r="M38" s="424"/>
      <c r="N38" s="425"/>
      <c r="O38" s="423">
        <f>○都道府県別!D38</f>
        <v>3</v>
      </c>
      <c r="P38" s="424"/>
      <c r="Q38" s="425"/>
      <c r="R38" s="146"/>
      <c r="S38" s="146"/>
      <c r="T38" s="429"/>
      <c r="U38" s="430"/>
      <c r="V38" s="430"/>
      <c r="W38" s="431"/>
      <c r="X38" s="429"/>
      <c r="Y38" s="431"/>
      <c r="Z38" s="146"/>
      <c r="AA38" s="146"/>
      <c r="AB38" s="146"/>
      <c r="AC38" s="146"/>
      <c r="AD38" s="146"/>
      <c r="AE38" s="146"/>
      <c r="AF38" s="146"/>
      <c r="AG38" s="146"/>
      <c r="AH38" s="146"/>
      <c r="AI38" s="146"/>
      <c r="AJ38" s="146"/>
      <c r="AK38" s="146"/>
      <c r="AL38" s="146"/>
      <c r="AM38" s="165"/>
      <c r="AN38" s="154"/>
      <c r="AO38" s="155"/>
      <c r="AP38" s="31"/>
      <c r="AQ38" s="31"/>
    </row>
    <row r="39" spans="1:43" ht="9" customHeight="1" thickBot="1">
      <c r="A39" s="150"/>
      <c r="B39" s="100"/>
      <c r="C39" s="429"/>
      <c r="D39" s="431"/>
      <c r="E39" s="146"/>
      <c r="F39" s="146"/>
      <c r="G39" s="429"/>
      <c r="H39" s="430"/>
      <c r="I39" s="430"/>
      <c r="J39" s="431"/>
      <c r="K39" s="146"/>
      <c r="L39" s="429"/>
      <c r="M39" s="430"/>
      <c r="N39" s="431"/>
      <c r="O39" s="429"/>
      <c r="P39" s="430"/>
      <c r="Q39" s="431"/>
      <c r="R39" s="146"/>
      <c r="S39" s="146"/>
      <c r="T39" s="146"/>
      <c r="U39" s="146"/>
      <c r="V39" s="146"/>
      <c r="W39" s="146"/>
      <c r="X39" s="146"/>
      <c r="Y39" s="146"/>
      <c r="Z39" s="148"/>
      <c r="AA39" s="146"/>
      <c r="AB39" s="146"/>
      <c r="AC39" s="146"/>
      <c r="AD39" s="146"/>
      <c r="AE39" s="146"/>
      <c r="AF39" s="146"/>
      <c r="AG39" s="146"/>
      <c r="AH39" s="146"/>
      <c r="AI39" s="146"/>
      <c r="AJ39" s="146"/>
      <c r="AK39" s="146"/>
      <c r="AL39" s="146"/>
      <c r="AM39" s="165"/>
      <c r="AN39" s="154"/>
      <c r="AO39" s="155"/>
      <c r="AP39" s="31"/>
      <c r="AQ39" s="31"/>
    </row>
    <row r="40" spans="1:43" ht="9" customHeight="1">
      <c r="A40" s="149"/>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9"/>
      <c r="AN40" s="150"/>
      <c r="AO40" s="31"/>
      <c r="AP40" s="31"/>
      <c r="AQ40" s="31"/>
    </row>
    <row r="41" spans="1:43" s="164" customFormat="1" ht="9" customHeight="1">
      <c r="A41" s="150"/>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0"/>
      <c r="AN41" s="150"/>
      <c r="AO41" s="150"/>
      <c r="AP41" s="150"/>
      <c r="AQ41" s="150"/>
    </row>
    <row r="42" spans="1:43" ht="9" customHeight="1">
      <c r="A42" s="150"/>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31"/>
      <c r="AN42" s="150"/>
      <c r="AO42" s="31"/>
      <c r="AP42" s="31"/>
      <c r="AQ42" s="31"/>
    </row>
    <row r="43" spans="1:43" ht="9" customHeight="1">
      <c r="A43" s="150"/>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31"/>
      <c r="AN43" s="150"/>
      <c r="AO43" s="31"/>
      <c r="AP43" s="31"/>
      <c r="AQ43" s="31"/>
    </row>
    <row r="44" spans="1:43" ht="9" customHeight="1">
      <c r="A44" s="150"/>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31"/>
      <c r="AN44" s="150"/>
      <c r="AO44" s="31"/>
      <c r="AP44" s="31"/>
      <c r="AQ44" s="31"/>
    </row>
    <row r="45" spans="1:43" ht="9" customHeight="1">
      <c r="A45" s="150"/>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31"/>
      <c r="AN45" s="150"/>
      <c r="AO45" s="31"/>
      <c r="AP45" s="31"/>
      <c r="AQ45" s="31"/>
    </row>
    <row r="46" spans="1:43" ht="9" customHeight="1">
      <c r="A46" s="150"/>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31"/>
    </row>
    <row r="47" spans="1:43" ht="9" customHeight="1">
      <c r="A47" s="150"/>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31"/>
    </row>
  </sheetData>
  <mergeCells count="69">
    <mergeCell ref="C37:D39"/>
    <mergeCell ref="T37:W38"/>
    <mergeCell ref="G38:J39"/>
    <mergeCell ref="L38:N39"/>
    <mergeCell ref="O38:Q39"/>
    <mergeCell ref="T36:U36"/>
    <mergeCell ref="R29:S34"/>
    <mergeCell ref="T29:U30"/>
    <mergeCell ref="V29:Y30"/>
    <mergeCell ref="AD30:AG31"/>
    <mergeCell ref="T31:W32"/>
    <mergeCell ref="X31:Y33"/>
    <mergeCell ref="AB32:AD33"/>
    <mergeCell ref="AE32:AG33"/>
    <mergeCell ref="T33:U35"/>
    <mergeCell ref="V33:W36"/>
    <mergeCell ref="AF27:AG29"/>
    <mergeCell ref="C29:D33"/>
    <mergeCell ref="E29:F32"/>
    <mergeCell ref="G29:J31"/>
    <mergeCell ref="L29:M34"/>
    <mergeCell ref="N29:O31"/>
    <mergeCell ref="P29:Q31"/>
    <mergeCell ref="G32:H37"/>
    <mergeCell ref="I32:J34"/>
    <mergeCell ref="N32:O34"/>
    <mergeCell ref="P32:Q34"/>
    <mergeCell ref="I35:J37"/>
    <mergeCell ref="L36:N37"/>
    <mergeCell ref="O36:Q37"/>
    <mergeCell ref="AH27:AI31"/>
    <mergeCell ref="X28:Y28"/>
    <mergeCell ref="Z28:AA33"/>
    <mergeCell ref="AB28:AC31"/>
    <mergeCell ref="AH32:AI36"/>
    <mergeCell ref="X34:Y38"/>
    <mergeCell ref="Z34:AA36"/>
    <mergeCell ref="AB34:AC36"/>
    <mergeCell ref="AD34:AF35"/>
    <mergeCell ref="AD17:AF19"/>
    <mergeCell ref="AG17:AI19"/>
    <mergeCell ref="D18:I19"/>
    <mergeCell ref="J18:L19"/>
    <mergeCell ref="D20:I21"/>
    <mergeCell ref="J20:L21"/>
    <mergeCell ref="AD20:AF22"/>
    <mergeCell ref="AG20:AI22"/>
    <mergeCell ref="D22:I23"/>
    <mergeCell ref="J22:L23"/>
    <mergeCell ref="AD23:AE26"/>
    <mergeCell ref="AF23:AI26"/>
    <mergeCell ref="X24:Y27"/>
    <mergeCell ref="AC25:AC27"/>
    <mergeCell ref="Z26:AB27"/>
    <mergeCell ref="AD27:AE29"/>
    <mergeCell ref="AD4:AL10"/>
    <mergeCell ref="AW4:BE5"/>
    <mergeCell ref="AW6:BE7"/>
    <mergeCell ref="F7:T9"/>
    <mergeCell ref="AW8:BE9"/>
    <mergeCell ref="F10:T13"/>
    <mergeCell ref="AW10:BE11"/>
    <mergeCell ref="AE11:AG11"/>
    <mergeCell ref="AW12:BE13"/>
    <mergeCell ref="AH13:AI14"/>
    <mergeCell ref="F14:T15"/>
    <mergeCell ref="AD14:AE14"/>
    <mergeCell ref="AD15:AI16"/>
    <mergeCell ref="D3:W5"/>
  </mergeCells>
  <phoneticPr fontId="1"/>
  <conditionalFormatting sqref="C1:AL2 C16:AL39 C14:E15 U14:AL15 C6:AL13 X3:AL5">
    <cfRule type="cellIs" dxfId="6" priority="4" stopIfTrue="1" operator="equal">
      <formula>0</formula>
    </cfRule>
    <cfRule type="cellIs" dxfId="5" priority="5" stopIfTrue="1" operator="between">
      <formula>400</formula>
      <formula>2000</formula>
    </cfRule>
    <cfRule type="cellIs" dxfId="4" priority="6" stopIfTrue="1" operator="between">
      <formula>200</formula>
      <formula>399</formula>
    </cfRule>
    <cfRule type="cellIs" dxfId="3" priority="7" stopIfTrue="1" operator="between">
      <formula>100</formula>
      <formula>199</formula>
    </cfRule>
    <cfRule type="cellIs" dxfId="2" priority="8" stopIfTrue="1" operator="between">
      <formula>30</formula>
      <formula>99</formula>
    </cfRule>
    <cfRule type="cellIs" dxfId="1" priority="9" stopIfTrue="1" operator="between">
      <formula>1</formula>
      <formula>29</formula>
    </cfRule>
  </conditionalFormatting>
  <conditionalFormatting sqref="D18:L23">
    <cfRule type="cellIs" dxfId="0" priority="3" stopIfTrue="1" operator="greaterThan">
      <formula>0</formula>
    </cfRule>
  </conditionalFormatting>
  <conditionalFormatting sqref="C3">
    <cfRule type="colorScale" priority="2">
      <colorScale>
        <cfvo type="num" val="0"/>
        <cfvo type="num" val="150"/>
        <cfvo type="num" val="600"/>
        <color rgb="FF00B050"/>
        <color rgb="FFFFC000"/>
        <color rgb="FFFF0000"/>
      </colorScale>
    </cfRule>
  </conditionalFormatting>
  <conditionalFormatting sqref="D3">
    <cfRule type="colorScale" priority="1">
      <colorScale>
        <cfvo type="num" val="0"/>
        <cfvo type="num" val="150"/>
        <cfvo type="num" val="600"/>
        <color rgb="FF00B050"/>
        <color rgb="FFFFC000"/>
        <color rgb="FFFF0000"/>
      </colorScale>
    </cfRule>
  </conditionalFormatting>
  <pageMargins left="0.70866141732283472" right="0.70866141732283472" top="0.74803149606299213" bottom="0.74803149606299213" header="0.31496062992125984" footer="0.31496062992125984"/>
  <pageSetup paperSize="9" scale="1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2"/>
  <sheetViews>
    <sheetView showGridLines="0" workbookViewId="0">
      <selection activeCell="C1" sqref="C1"/>
    </sheetView>
  </sheetViews>
  <sheetFormatPr defaultColWidth="8.58203125" defaultRowHeight="16"/>
  <cols>
    <col min="1" max="1" width="18.33203125" style="104" customWidth="1"/>
    <col min="2" max="2" width="2.33203125" style="104" bestFit="1" customWidth="1"/>
    <col min="3" max="3" width="23.5" style="104" bestFit="1" customWidth="1"/>
    <col min="4" max="4" width="8.58203125" style="105"/>
    <col min="5" max="5" width="12.33203125" style="104" customWidth="1"/>
    <col min="6" max="6" width="4" style="104" customWidth="1"/>
    <col min="7" max="7" width="2.33203125" style="104" bestFit="1" customWidth="1"/>
    <col min="8" max="8" width="23.33203125" style="104" bestFit="1" customWidth="1"/>
    <col min="9" max="9" width="8.58203125" style="105"/>
    <col min="10" max="10" width="7.33203125" style="104" customWidth="1"/>
    <col min="11" max="16384" width="8.58203125" style="104"/>
  </cols>
  <sheetData>
    <row r="1" spans="1:12" ht="20.25" customHeight="1" thickTop="1" thickBot="1">
      <c r="A1" s="116" t="s">
        <v>299</v>
      </c>
      <c r="B1" s="119"/>
      <c r="C1" s="120" t="str">
        <f>TEXT(○都道府県別!D55,"0,000")&amp;" 件"</f>
        <v>0,090 件</v>
      </c>
      <c r="D1" s="121" t="str">
        <f>"（"&amp;TEXT(認証案件_2021年度!C1,"ggge年m月d日")&amp;"時点）"</f>
        <v>（明治33年1月0日時点）</v>
      </c>
      <c r="E1" s="122"/>
      <c r="F1" s="123"/>
      <c r="G1" s="123"/>
      <c r="H1" s="123"/>
      <c r="I1" s="124"/>
      <c r="J1" s="123"/>
      <c r="K1" s="125"/>
      <c r="L1" s="108"/>
    </row>
    <row r="2" spans="1:12" ht="16.5" thickTop="1">
      <c r="A2" s="493" t="s">
        <v>300</v>
      </c>
      <c r="B2" s="106" t="s">
        <v>283</v>
      </c>
      <c r="C2" s="106" t="s">
        <v>108</v>
      </c>
      <c r="D2" s="107">
        <f>○都道府県別!$G$3</f>
        <v>3</v>
      </c>
      <c r="E2" s="106" t="s">
        <v>285</v>
      </c>
      <c r="F2" s="106"/>
      <c r="G2" s="106" t="s">
        <v>283</v>
      </c>
      <c r="H2" s="106" t="s">
        <v>280</v>
      </c>
      <c r="I2" s="107">
        <f>○都道府県別!$G$8</f>
        <v>6</v>
      </c>
      <c r="J2" s="106" t="s">
        <v>285</v>
      </c>
      <c r="K2" s="112"/>
    </row>
    <row r="3" spans="1:12">
      <c r="A3" s="494"/>
      <c r="B3" s="106" t="s">
        <v>283</v>
      </c>
      <c r="C3" s="106" t="s">
        <v>276</v>
      </c>
      <c r="D3" s="107">
        <f>○都道府県別!$G$4</f>
        <v>6</v>
      </c>
      <c r="E3" s="106" t="s">
        <v>285</v>
      </c>
      <c r="F3" s="106"/>
      <c r="G3" s="106" t="s">
        <v>283</v>
      </c>
      <c r="H3" s="106" t="s">
        <v>197</v>
      </c>
      <c r="I3" s="107">
        <f>○都道府県別!$G$9</f>
        <v>6</v>
      </c>
      <c r="J3" s="106" t="s">
        <v>285</v>
      </c>
      <c r="K3" s="112"/>
    </row>
    <row r="4" spans="1:12">
      <c r="A4" s="494"/>
      <c r="B4" s="106" t="s">
        <v>283</v>
      </c>
      <c r="C4" s="106" t="s">
        <v>277</v>
      </c>
      <c r="D4" s="107">
        <f>○都道府県別!$G$5</f>
        <v>24</v>
      </c>
      <c r="E4" s="106" t="s">
        <v>285</v>
      </c>
      <c r="F4" s="106"/>
      <c r="G4" s="106" t="s">
        <v>283</v>
      </c>
      <c r="H4" s="106" t="s">
        <v>281</v>
      </c>
      <c r="I4" s="107">
        <f>○都道府県別!$G$10</f>
        <v>4</v>
      </c>
      <c r="J4" s="106" t="s">
        <v>285</v>
      </c>
      <c r="K4" s="112"/>
    </row>
    <row r="5" spans="1:12">
      <c r="A5" s="494"/>
      <c r="B5" s="106" t="s">
        <v>283</v>
      </c>
      <c r="C5" s="106" t="s">
        <v>278</v>
      </c>
      <c r="D5" s="107">
        <f>○都道府県別!$G$6</f>
        <v>13</v>
      </c>
      <c r="E5" s="106" t="s">
        <v>285</v>
      </c>
      <c r="F5" s="106"/>
      <c r="G5" s="106" t="s">
        <v>283</v>
      </c>
      <c r="H5" s="106" t="s">
        <v>282</v>
      </c>
      <c r="I5" s="107">
        <f>○都道府県別!$G$11</f>
        <v>4</v>
      </c>
      <c r="J5" s="106" t="s">
        <v>285</v>
      </c>
      <c r="K5" s="112"/>
    </row>
    <row r="6" spans="1:12">
      <c r="A6" s="494"/>
      <c r="B6" s="106" t="s">
        <v>284</v>
      </c>
      <c r="C6" s="106" t="s">
        <v>279</v>
      </c>
      <c r="D6" s="107">
        <f>○都道府県別!$G$7</f>
        <v>22</v>
      </c>
      <c r="E6" s="106" t="s">
        <v>285</v>
      </c>
      <c r="F6" s="106"/>
      <c r="G6" s="106" t="s">
        <v>284</v>
      </c>
      <c r="H6" s="106" t="s">
        <v>42</v>
      </c>
      <c r="I6" s="107">
        <f>○都道府県別!$D$52</f>
        <v>1</v>
      </c>
      <c r="J6" s="106" t="s">
        <v>285</v>
      </c>
      <c r="K6" s="112"/>
    </row>
    <row r="7" spans="1:12">
      <c r="A7" s="494"/>
      <c r="B7" s="106"/>
      <c r="C7" s="106"/>
      <c r="D7" s="107"/>
      <c r="E7" s="106"/>
      <c r="F7" s="106"/>
      <c r="G7" s="106" t="s">
        <v>284</v>
      </c>
      <c r="H7" s="106" t="s">
        <v>286</v>
      </c>
      <c r="I7" s="107">
        <f>○都道府県別!$D$51+○都道府県別!$D$53</f>
        <v>1</v>
      </c>
      <c r="J7" s="106" t="s">
        <v>285</v>
      </c>
      <c r="K7" s="112"/>
    </row>
    <row r="8" spans="1:12" ht="5.25" customHeight="1" thickBot="1">
      <c r="A8" s="117"/>
      <c r="B8" s="113"/>
      <c r="C8" s="113"/>
      <c r="D8" s="114"/>
      <c r="E8" s="113"/>
      <c r="F8" s="113"/>
      <c r="G8" s="113"/>
      <c r="H8" s="113"/>
      <c r="I8" s="114"/>
      <c r="J8" s="113"/>
      <c r="K8" s="115"/>
    </row>
    <row r="9" spans="1:12" ht="16.5" thickTop="1">
      <c r="A9" s="493" t="s">
        <v>301</v>
      </c>
      <c r="B9" s="109" t="s">
        <v>284</v>
      </c>
      <c r="C9" s="109" t="s">
        <v>287</v>
      </c>
      <c r="D9" s="110" t="e">
        <f>○申請団体・認証分野別!$B$2</f>
        <v>#REF!</v>
      </c>
      <c r="E9" s="109" t="s">
        <v>285</v>
      </c>
      <c r="F9" s="109"/>
      <c r="G9" s="109" t="s">
        <v>284</v>
      </c>
      <c r="H9" s="109" t="s">
        <v>289</v>
      </c>
      <c r="I9" s="110" t="e">
        <f>○申請団体・認証分野別!$B$5</f>
        <v>#REF!</v>
      </c>
      <c r="J9" s="109" t="s">
        <v>285</v>
      </c>
      <c r="K9" s="111"/>
    </row>
    <row r="10" spans="1:12">
      <c r="A10" s="494"/>
      <c r="B10" s="106" t="s">
        <v>284</v>
      </c>
      <c r="C10" s="106" t="s">
        <v>288</v>
      </c>
      <c r="D10" s="107" t="e">
        <f>○申請団体・認証分野別!$B$3</f>
        <v>#REF!</v>
      </c>
      <c r="E10" s="106" t="s">
        <v>285</v>
      </c>
      <c r="F10" s="106"/>
      <c r="G10" s="106" t="s">
        <v>284</v>
      </c>
      <c r="H10" s="106" t="s">
        <v>290</v>
      </c>
      <c r="I10" s="107" t="e">
        <f>○申請団体・認証分野別!$B$6</f>
        <v>#REF!</v>
      </c>
      <c r="J10" s="106" t="s">
        <v>285</v>
      </c>
      <c r="K10" s="112"/>
    </row>
    <row r="11" spans="1:12">
      <c r="A11" s="494"/>
      <c r="B11" s="106" t="s">
        <v>284</v>
      </c>
      <c r="C11" s="106" t="s">
        <v>221</v>
      </c>
      <c r="D11" s="107" t="e">
        <f>○申請団体・認証分野別!$B$4</f>
        <v>#REF!</v>
      </c>
      <c r="E11" s="106" t="s">
        <v>285</v>
      </c>
      <c r="F11" s="106"/>
      <c r="G11" s="106"/>
      <c r="H11" s="106"/>
      <c r="I11" s="107"/>
      <c r="J11" s="106"/>
      <c r="K11" s="112"/>
    </row>
    <row r="12" spans="1:12" ht="5.25" customHeight="1" thickBot="1">
      <c r="A12" s="117"/>
      <c r="B12" s="113"/>
      <c r="C12" s="113"/>
      <c r="D12" s="114"/>
      <c r="E12" s="113"/>
      <c r="F12" s="113"/>
      <c r="G12" s="113"/>
      <c r="H12" s="113"/>
      <c r="I12" s="114"/>
      <c r="J12" s="113"/>
      <c r="K12" s="115"/>
    </row>
    <row r="13" spans="1:12" ht="16.5" thickTop="1">
      <c r="A13" s="493" t="s">
        <v>302</v>
      </c>
      <c r="B13" s="109" t="s">
        <v>284</v>
      </c>
      <c r="C13" s="109" t="s">
        <v>291</v>
      </c>
      <c r="D13" s="110" t="e">
        <f>○申請団体・認証分野別!$F$2</f>
        <v>#REF!</v>
      </c>
      <c r="E13" s="109" t="s">
        <v>285</v>
      </c>
      <c r="F13" s="109"/>
      <c r="G13" s="109" t="s">
        <v>284</v>
      </c>
      <c r="H13" s="109" t="s">
        <v>296</v>
      </c>
      <c r="I13" s="110" t="e">
        <f>○申請団体・認証分野別!$F$7</f>
        <v>#REF!</v>
      </c>
      <c r="J13" s="109" t="s">
        <v>285</v>
      </c>
      <c r="K13" s="111"/>
    </row>
    <row r="14" spans="1:12">
      <c r="A14" s="494"/>
      <c r="B14" s="106" t="s">
        <v>284</v>
      </c>
      <c r="C14" s="106" t="s">
        <v>292</v>
      </c>
      <c r="D14" s="107" t="e">
        <f>○申請団体・認証分野別!$F$3</f>
        <v>#REF!</v>
      </c>
      <c r="E14" s="106" t="s">
        <v>285</v>
      </c>
      <c r="F14" s="106"/>
      <c r="G14" s="106" t="s">
        <v>284</v>
      </c>
      <c r="H14" s="106" t="s">
        <v>297</v>
      </c>
      <c r="I14" s="107" t="e">
        <f>○申請団体・認証分野別!$F$8</f>
        <v>#REF!</v>
      </c>
      <c r="J14" s="106" t="s">
        <v>285</v>
      </c>
      <c r="K14" s="112"/>
    </row>
    <row r="15" spans="1:12">
      <c r="A15" s="494"/>
      <c r="B15" s="106" t="s">
        <v>284</v>
      </c>
      <c r="C15" s="106" t="s">
        <v>293</v>
      </c>
      <c r="D15" s="107" t="e">
        <f>○申請団体・認証分野別!$F$4</f>
        <v>#REF!</v>
      </c>
      <c r="E15" s="106" t="s">
        <v>285</v>
      </c>
      <c r="F15" s="106"/>
      <c r="G15" s="106" t="s">
        <v>284</v>
      </c>
      <c r="H15" s="106" t="s">
        <v>298</v>
      </c>
      <c r="I15" s="107" t="e">
        <f>○申請団体・認証分野別!$F$9</f>
        <v>#REF!</v>
      </c>
      <c r="J15" s="106" t="s">
        <v>285</v>
      </c>
      <c r="K15" s="112"/>
    </row>
    <row r="16" spans="1:12">
      <c r="A16" s="494"/>
      <c r="B16" s="106" t="s">
        <v>284</v>
      </c>
      <c r="C16" s="106" t="s">
        <v>294</v>
      </c>
      <c r="D16" s="107" t="e">
        <f>○申請団体・認証分野別!$F$5</f>
        <v>#REF!</v>
      </c>
      <c r="E16" s="106" t="s">
        <v>285</v>
      </c>
      <c r="F16" s="106"/>
      <c r="G16" s="106" t="s">
        <v>284</v>
      </c>
      <c r="H16" s="106" t="str">
        <f>○申請団体・認証分野別!E10</f>
        <v>映画・写真</v>
      </c>
      <c r="I16" s="107" t="e">
        <f>○申請団体・認証分野別!$F$10</f>
        <v>#REF!</v>
      </c>
      <c r="J16" s="106" t="s">
        <v>285</v>
      </c>
      <c r="K16" s="112"/>
    </row>
    <row r="17" spans="1:11">
      <c r="A17" s="494"/>
      <c r="B17" s="106" t="s">
        <v>284</v>
      </c>
      <c r="C17" s="106" t="s">
        <v>295</v>
      </c>
      <c r="D17" s="107" t="e">
        <f>○申請団体・認証分野別!$F$6</f>
        <v>#REF!</v>
      </c>
      <c r="E17" s="106" t="s">
        <v>285</v>
      </c>
      <c r="F17" s="106"/>
      <c r="G17" s="106" t="s">
        <v>284</v>
      </c>
      <c r="H17" s="106" t="str">
        <f>○申請団体・認証分野別!E11</f>
        <v>その他</v>
      </c>
      <c r="I17" s="107" t="e">
        <f>○申請団体・認証分野別!$F$11</f>
        <v>#REF!</v>
      </c>
      <c r="J17" s="106" t="s">
        <v>285</v>
      </c>
      <c r="K17" s="112"/>
    </row>
    <row r="18" spans="1:11" ht="4" customHeight="1" thickBot="1">
      <c r="A18" s="118"/>
      <c r="B18" s="113"/>
      <c r="C18" s="113"/>
      <c r="D18" s="114"/>
      <c r="E18" s="113"/>
      <c r="F18" s="113"/>
      <c r="G18" s="113"/>
      <c r="H18" s="113"/>
      <c r="I18" s="114"/>
      <c r="J18" s="113"/>
      <c r="K18" s="115"/>
    </row>
    <row r="19" spans="1:11" ht="16.5" thickTop="1"/>
    <row r="21" spans="1:11">
      <c r="A21" s="106"/>
    </row>
    <row r="22" spans="1:11">
      <c r="A22" s="106"/>
    </row>
  </sheetData>
  <mergeCells count="3">
    <mergeCell ref="A2:A7"/>
    <mergeCell ref="A9:A11"/>
    <mergeCell ref="A13:A17"/>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7"/>
  <sheetViews>
    <sheetView workbookViewId="0">
      <selection activeCell="B7" sqref="B7"/>
    </sheetView>
  </sheetViews>
  <sheetFormatPr defaultColWidth="8.83203125" defaultRowHeight="18"/>
  <sheetData>
    <row r="7" spans="2:2" ht="19">
      <c r="B7" s="136" t="s">
        <v>313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認証案件_2021年度</vt:lpstr>
      <vt:lpstr>○申請団体・認証分野別</vt:lpstr>
      <vt:lpstr>○日本地図 _A4</vt:lpstr>
      <vt:lpstr>○都道府県別</vt:lpstr>
      <vt:lpstr>○認証組織別</vt:lpstr>
      <vt:lpstr>○日本地図</vt:lpstr>
      <vt:lpstr>★5色★</vt:lpstr>
      <vt:lpstr>Sheet1</vt:lpstr>
      <vt:lpstr>Sheet2</vt:lpstr>
      <vt:lpstr>○申請団体・認証分野別!Print_Area</vt:lpstr>
      <vt:lpstr>○都道府県別!Print_Area</vt:lpstr>
      <vt:lpstr>○日本地図!Print_Area</vt:lpstr>
      <vt:lpstr>○認証組織別!Print_Area</vt:lpstr>
      <vt:lpstr>認証案件_2021年度!Print_Area</vt:lpstr>
      <vt:lpstr>認証案件_2021年度!Print_Titles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2022-04-18T08:13:00Z</cp:lastPrinted>
  <dcterms:created xsi:type="dcterms:W3CDTF">2016-12-22T07:56:03Z</dcterms:created>
  <dcterms:modified xsi:type="dcterms:W3CDTF">2022-04-18T08:13:28Z</dcterms:modified>
</cp:coreProperties>
</file>